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pslide1.sharepoint.com/sites/pyramidfiles/Files/2. Communication/3 - External Communication/1 - Content/2020/Articles/"/>
    </mc:Choice>
  </mc:AlternateContent>
  <xr:revisionPtr revIDLastSave="0" documentId="8_{886B1461-4241-4B70-9015-A58F7DA09004}" xr6:coauthVersionLast="45" xr6:coauthVersionMax="45" xr10:uidLastSave="{00000000-0000-0000-0000-000000000000}"/>
  <bookViews>
    <workbookView xWindow="-98" yWindow="-98" windowWidth="20715" windowHeight="13276" xr2:uid="{27BA1236-60D8-44EF-8E2F-2F597762B7CB}"/>
  </bookViews>
  <sheets>
    <sheet name="FV" sheetId="1" r:id="rId1"/>
    <sheet name="XNPV" sheetId="2" r:id="rId2"/>
    <sheet name="XIRR" sheetId="3" r:id="rId3"/>
    <sheet name="MIRR" sheetId="4" r:id="rId4"/>
    <sheet name="EFFECT" sheetId="5" r:id="rId5"/>
    <sheet name="PMT" sheetId="6" r:id="rId6"/>
    <sheet name="UPSLIDE_UndoFormatting" sheetId="8" state="hidden" r:id="rId7"/>
    <sheet name="UPSLIDE_Undo" sheetId="7" state="hidden" r:id="rId8"/>
  </sheets>
  <definedNames>
    <definedName name="_UNDO_UPS_" hidden="1">FV!$3:$4</definedName>
    <definedName name="_UNDO_UPS_SEL_" hidden="1">FV!$B$3:$D$4</definedName>
    <definedName name="_UNDO31X31X_" hidden="1">FV!$3:$4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11" i="4"/>
  <c r="G6" i="1"/>
  <c r="C11" i="3"/>
  <c r="C13" i="3" s="1"/>
  <c r="C11" i="2"/>
  <c r="B3" i="6" l="1"/>
  <c r="C8" i="5"/>
  <c r="E19" i="6" l="1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D18" i="6"/>
  <c r="E18" i="6"/>
  <c r="F18" i="6" s="1"/>
  <c r="D19" i="6"/>
  <c r="D20" i="6"/>
  <c r="D21" i="6"/>
  <c r="D22" i="6"/>
  <c r="D23" i="6"/>
  <c r="D24" i="6"/>
  <c r="C24" i="6" s="1"/>
  <c r="D25" i="6"/>
  <c r="C25" i="6" s="1"/>
  <c r="D26" i="6"/>
  <c r="D27" i="6"/>
  <c r="C27" i="6" s="1"/>
  <c r="D28" i="6"/>
  <c r="D29" i="6"/>
  <c r="C29" i="6" s="1"/>
  <c r="D30" i="6"/>
  <c r="D31" i="6"/>
  <c r="D32" i="6"/>
  <c r="D33" i="6"/>
  <c r="C33" i="6" s="1"/>
  <c r="D34" i="6"/>
  <c r="D35" i="6"/>
  <c r="C35" i="6" s="1"/>
  <c r="D36" i="6"/>
  <c r="D37" i="6"/>
  <c r="C37" i="6" s="1"/>
  <c r="D38" i="6"/>
  <c r="D39" i="6"/>
  <c r="D40" i="6"/>
  <c r="D41" i="6"/>
  <c r="D42" i="6"/>
  <c r="D43" i="6"/>
  <c r="D44" i="6"/>
  <c r="D45" i="6"/>
  <c r="C45" i="6" s="1"/>
  <c r="D46" i="6"/>
  <c r="D47" i="6"/>
  <c r="D48" i="6"/>
  <c r="D49" i="6"/>
  <c r="C49" i="6" s="1"/>
  <c r="D50" i="6"/>
  <c r="D51" i="6"/>
  <c r="C51" i="6" s="1"/>
  <c r="D52" i="6"/>
  <c r="D53" i="6"/>
  <c r="D54" i="6"/>
  <c r="D55" i="6"/>
  <c r="D56" i="6"/>
  <c r="D57" i="6"/>
  <c r="C57" i="6" s="1"/>
  <c r="D58" i="6"/>
  <c r="D59" i="6"/>
  <c r="C59" i="6" s="1"/>
  <c r="D60" i="6"/>
  <c r="D61" i="6"/>
  <c r="C61" i="6" s="1"/>
  <c r="D62" i="6"/>
  <c r="D63" i="6"/>
  <c r="D64" i="6"/>
  <c r="C64" i="6" s="1"/>
  <c r="D65" i="6"/>
  <c r="C65" i="6" s="1"/>
  <c r="D66" i="6"/>
  <c r="D67" i="6"/>
  <c r="C67" i="6" s="1"/>
  <c r="D68" i="6"/>
  <c r="D69" i="6"/>
  <c r="C69" i="6" s="1"/>
  <c r="D70" i="6"/>
  <c r="D71" i="6"/>
  <c r="D72" i="6"/>
  <c r="D73" i="6"/>
  <c r="C73" i="6" s="1"/>
  <c r="D74" i="6"/>
  <c r="D75" i="6"/>
  <c r="C75" i="6" s="1"/>
  <c r="D76" i="6"/>
  <c r="D77" i="6"/>
  <c r="C77" i="6" s="1"/>
  <c r="D78" i="6"/>
  <c r="D79" i="6"/>
  <c r="D80" i="6"/>
  <c r="D81" i="6"/>
  <c r="C81" i="6" s="1"/>
  <c r="D82" i="6"/>
  <c r="D83" i="6"/>
  <c r="C83" i="6" s="1"/>
  <c r="D84" i="6"/>
  <c r="D85" i="6"/>
  <c r="C85" i="6" s="1"/>
  <c r="D86" i="6"/>
  <c r="D87" i="6"/>
  <c r="D88" i="6"/>
  <c r="D89" i="6"/>
  <c r="C89" i="6" s="1"/>
  <c r="D90" i="6"/>
  <c r="D91" i="6"/>
  <c r="C91" i="6" s="1"/>
  <c r="D92" i="6"/>
  <c r="D93" i="6"/>
  <c r="D94" i="6"/>
  <c r="D95" i="6"/>
  <c r="D96" i="6"/>
  <c r="D97" i="6"/>
  <c r="C97" i="6" s="1"/>
  <c r="D98" i="6"/>
  <c r="D99" i="6"/>
  <c r="C99" i="6" s="1"/>
  <c r="D100" i="6"/>
  <c r="D101" i="6"/>
  <c r="C101" i="6" s="1"/>
  <c r="D102" i="6"/>
  <c r="D103" i="6"/>
  <c r="D104" i="6"/>
  <c r="D105" i="6"/>
  <c r="C105" i="6" s="1"/>
  <c r="D106" i="6"/>
  <c r="D107" i="6"/>
  <c r="C107" i="6" s="1"/>
  <c r="D108" i="6"/>
  <c r="D109" i="6"/>
  <c r="C109" i="6" s="1"/>
  <c r="D110" i="6"/>
  <c r="D111" i="6"/>
  <c r="D112" i="6"/>
  <c r="D113" i="6"/>
  <c r="C113" i="6" s="1"/>
  <c r="D114" i="6"/>
  <c r="D115" i="6"/>
  <c r="C115" i="6" s="1"/>
  <c r="D116" i="6"/>
  <c r="C116" i="6" s="1"/>
  <c r="D117" i="6"/>
  <c r="C117" i="6" s="1"/>
  <c r="D118" i="6"/>
  <c r="D119" i="6"/>
  <c r="D120" i="6"/>
  <c r="D121" i="6"/>
  <c r="C121" i="6" s="1"/>
  <c r="D122" i="6"/>
  <c r="D123" i="6"/>
  <c r="C123" i="6" s="1"/>
  <c r="D124" i="6"/>
  <c r="D125" i="6"/>
  <c r="D126" i="6"/>
  <c r="D127" i="6"/>
  <c r="D128" i="6"/>
  <c r="D129" i="6"/>
  <c r="D130" i="6"/>
  <c r="D131" i="6"/>
  <c r="D132" i="6"/>
  <c r="C132" i="6" s="1"/>
  <c r="D133" i="6"/>
  <c r="D134" i="6"/>
  <c r="D135" i="6"/>
  <c r="D136" i="6"/>
  <c r="D137" i="6"/>
  <c r="C137" i="6" s="1"/>
  <c r="C6" i="6"/>
  <c r="C32" i="6"/>
  <c r="C5" i="6"/>
  <c r="C41" i="6"/>
  <c r="C53" i="6"/>
  <c r="C93" i="6"/>
  <c r="C43" i="6"/>
  <c r="C7" i="6"/>
  <c r="C128" i="6" l="1"/>
  <c r="C92" i="6"/>
  <c r="C84" i="6"/>
  <c r="C68" i="6"/>
  <c r="C52" i="6"/>
  <c r="C48" i="6"/>
  <c r="C44" i="6"/>
  <c r="C136" i="6"/>
  <c r="C124" i="6"/>
  <c r="C120" i="6"/>
  <c r="C112" i="6"/>
  <c r="C108" i="6"/>
  <c r="C104" i="6"/>
  <c r="C100" i="6"/>
  <c r="C96" i="6"/>
  <c r="C88" i="6"/>
  <c r="C80" i="6"/>
  <c r="C76" i="6"/>
  <c r="C72" i="6"/>
  <c r="C60" i="6"/>
  <c r="C56" i="6"/>
  <c r="C40" i="6"/>
  <c r="C36" i="6"/>
  <c r="C28" i="6"/>
  <c r="E21" i="6"/>
  <c r="C19" i="6"/>
  <c r="E20" i="6"/>
  <c r="C20" i="6" s="1"/>
  <c r="F19" i="6"/>
  <c r="C110" i="6"/>
  <c r="C94" i="6"/>
  <c r="C78" i="6"/>
  <c r="C62" i="6"/>
  <c r="C46" i="6"/>
  <c r="C30" i="6"/>
  <c r="C130" i="6"/>
  <c r="C122" i="6"/>
  <c r="C118" i="6"/>
  <c r="C102" i="6"/>
  <c r="C86" i="6"/>
  <c r="C70" i="6"/>
  <c r="C54" i="6"/>
  <c r="C38" i="6"/>
  <c r="C22" i="6"/>
  <c r="C18" i="6"/>
  <c r="C119" i="6"/>
  <c r="C98" i="6"/>
  <c r="C95" i="6"/>
  <c r="C90" i="6"/>
  <c r="C87" i="6"/>
  <c r="C82" i="6"/>
  <c r="C79" i="6"/>
  <c r="C74" i="6"/>
  <c r="C71" i="6"/>
  <c r="C66" i="6"/>
  <c r="C63" i="6"/>
  <c r="C58" i="6"/>
  <c r="C55" i="6"/>
  <c r="C50" i="6"/>
  <c r="C47" i="6"/>
  <c r="C42" i="6"/>
  <c r="C39" i="6"/>
  <c r="C34" i="6"/>
  <c r="C31" i="6"/>
  <c r="C26" i="6"/>
  <c r="C23" i="6"/>
  <c r="C21" i="6"/>
  <c r="C135" i="6"/>
  <c r="C133" i="6"/>
  <c r="C126" i="6"/>
  <c r="C131" i="6"/>
  <c r="C129" i="6"/>
  <c r="C114" i="6"/>
  <c r="C111" i="6"/>
  <c r="C106" i="6"/>
  <c r="C103" i="6"/>
  <c r="C134" i="6"/>
  <c r="C127" i="6"/>
  <c r="C125" i="6"/>
  <c r="C6" i="5"/>
  <c r="B4" i="1"/>
  <c r="F20" i="6" l="1"/>
  <c r="F21" i="6" s="1"/>
  <c r="F22" i="6" s="1"/>
  <c r="F23" i="6" s="1"/>
  <c r="F24" i="6" s="1"/>
  <c r="F25" i="6" s="1"/>
  <c r="F26" i="6" s="1"/>
  <c r="F27" i="6" s="1"/>
  <c r="F28" i="6" s="1"/>
  <c r="F29" i="6" s="1"/>
  <c r="F30" i="6" s="1"/>
  <c r="F31" i="6" s="1"/>
  <c r="F32" i="6" s="1"/>
  <c r="F33" i="6" s="1"/>
  <c r="F34" i="6" s="1"/>
  <c r="F35" i="6" s="1"/>
  <c r="F36" i="6" s="1"/>
  <c r="F37" i="6" s="1"/>
  <c r="F38" i="6" s="1"/>
  <c r="F39" i="6" s="1"/>
  <c r="F40" i="6" s="1"/>
  <c r="F41" i="6" s="1"/>
  <c r="F42" i="6" s="1"/>
  <c r="F43" i="6" s="1"/>
  <c r="F44" i="6" s="1"/>
  <c r="F45" i="6" s="1"/>
  <c r="F46" i="6" s="1"/>
  <c r="F47" i="6" s="1"/>
  <c r="F48" i="6" s="1"/>
  <c r="F49" i="6" s="1"/>
  <c r="F50" i="6" s="1"/>
  <c r="F51" i="6" s="1"/>
  <c r="F52" i="6" s="1"/>
  <c r="F53" i="6" s="1"/>
  <c r="F54" i="6" s="1"/>
  <c r="F55" i="6" s="1"/>
  <c r="F56" i="6" s="1"/>
  <c r="F57" i="6" s="1"/>
  <c r="F58" i="6" s="1"/>
  <c r="F59" i="6" s="1"/>
  <c r="F60" i="6" s="1"/>
  <c r="F61" i="6" s="1"/>
  <c r="F62" i="6" s="1"/>
  <c r="F63" i="6" s="1"/>
  <c r="F64" i="6" s="1"/>
  <c r="F65" i="6" s="1"/>
  <c r="F66" i="6" s="1"/>
  <c r="F67" i="6" s="1"/>
  <c r="F68" i="6" s="1"/>
  <c r="F69" i="6" s="1"/>
  <c r="F70" i="6" s="1"/>
  <c r="F71" i="6" s="1"/>
  <c r="F72" i="6" s="1"/>
  <c r="F73" i="6" s="1"/>
  <c r="F74" i="6" s="1"/>
  <c r="F75" i="6" s="1"/>
  <c r="F76" i="6" s="1"/>
  <c r="F77" i="6" s="1"/>
  <c r="F78" i="6" s="1"/>
  <c r="F79" i="6" s="1"/>
  <c r="F80" i="6" s="1"/>
  <c r="F81" i="6" s="1"/>
  <c r="F82" i="6" s="1"/>
  <c r="F83" i="6" s="1"/>
  <c r="F84" i="6" s="1"/>
  <c r="F85" i="6" s="1"/>
  <c r="F86" i="6" s="1"/>
  <c r="F87" i="6" s="1"/>
  <c r="F88" i="6" s="1"/>
  <c r="F89" i="6" s="1"/>
  <c r="F90" i="6" s="1"/>
  <c r="F91" i="6" s="1"/>
  <c r="F92" i="6" s="1"/>
  <c r="F93" i="6" s="1"/>
  <c r="F94" i="6" s="1"/>
  <c r="F95" i="6" s="1"/>
  <c r="F96" i="6" s="1"/>
  <c r="F97" i="6" s="1"/>
  <c r="F98" i="6" s="1"/>
  <c r="F99" i="6" s="1"/>
  <c r="F100" i="6" s="1"/>
  <c r="F101" i="6" s="1"/>
  <c r="F102" i="6" s="1"/>
  <c r="F103" i="6" s="1"/>
  <c r="F104" i="6" s="1"/>
  <c r="F105" i="6" s="1"/>
  <c r="F106" i="6" s="1"/>
  <c r="F107" i="6" s="1"/>
  <c r="F108" i="6" s="1"/>
  <c r="F109" i="6" s="1"/>
  <c r="F110" i="6" s="1"/>
  <c r="F111" i="6" s="1"/>
  <c r="F112" i="6" s="1"/>
  <c r="F113" i="6" s="1"/>
  <c r="F114" i="6" s="1"/>
  <c r="F115" i="6" s="1"/>
  <c r="F116" i="6" s="1"/>
  <c r="F117" i="6" s="1"/>
  <c r="F118" i="6" s="1"/>
  <c r="F119" i="6" s="1"/>
  <c r="F120" i="6" s="1"/>
  <c r="F121" i="6" s="1"/>
  <c r="F122" i="6" s="1"/>
  <c r="F123" i="6" s="1"/>
  <c r="F124" i="6" s="1"/>
  <c r="F125" i="6" s="1"/>
  <c r="F126" i="6" s="1"/>
  <c r="F127" i="6" s="1"/>
  <c r="F128" i="6" s="1"/>
  <c r="F129" i="6" s="1"/>
  <c r="F130" i="6" s="1"/>
  <c r="F131" i="6" s="1"/>
  <c r="F132" i="6" s="1"/>
  <c r="F133" i="6" s="1"/>
  <c r="F134" i="6" s="1"/>
  <c r="F135" i="6" s="1"/>
  <c r="F136" i="6" s="1"/>
  <c r="F137" i="6" s="1"/>
</calcChain>
</file>

<file path=xl/sharedStrings.xml><?xml version="1.0" encoding="utf-8"?>
<sst xmlns="http://schemas.openxmlformats.org/spreadsheetml/2006/main" count="36" uniqueCount="33">
  <si>
    <t>Interest rate 
(per period)</t>
  </si>
  <si>
    <t>Periods number</t>
  </si>
  <si>
    <t>Payment each period
(cash out = negative, 
cash received = positive)</t>
  </si>
  <si>
    <t>FV</t>
  </si>
  <si>
    <t>Discount rate</t>
  </si>
  <si>
    <t>Cash flows 
(first is not discounted)</t>
  </si>
  <si>
    <t>Dates 
(chronological order)</t>
  </si>
  <si>
    <t>XNPV</t>
  </si>
  <si>
    <t>XIRR</t>
  </si>
  <si>
    <t>Payments
(first is not discounted)</t>
  </si>
  <si>
    <t>Finance rate</t>
  </si>
  <si>
    <t>Reinvestment rate</t>
  </si>
  <si>
    <t>MIRR</t>
  </si>
  <si>
    <t>Nominal rate</t>
  </si>
  <si>
    <t>Number of periods</t>
  </si>
  <si>
    <t>Present Value (Loan)</t>
  </si>
  <si>
    <t>Future Value</t>
  </si>
  <si>
    <t>Period</t>
  </si>
  <si>
    <t>PMT</t>
  </si>
  <si>
    <t>IPMT</t>
  </si>
  <si>
    <t>PPMT</t>
  </si>
  <si>
    <t>Month</t>
  </si>
  <si>
    <t>Monthly payment</t>
  </si>
  <si>
    <t>Interest part</t>
  </si>
  <si>
    <t>Principal part</t>
  </si>
  <si>
    <t>Balance</t>
  </si>
  <si>
    <t>XNPV with XIRR value</t>
  </si>
  <si>
    <t>Monthly interest rate</t>
  </si>
  <si>
    <t>EFFECT (daily)</t>
  </si>
  <si>
    <t>EFFECT (monthly)</t>
  </si>
  <si>
    <t xml:space="preserve">Present value of future payments </t>
  </si>
  <si>
    <t>Payment type
(0 = end of period, 
1 = beginning of period)</t>
  </si>
  <si>
    <t>FV (with options)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</si>
</sst>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0.000%"/>
    <numFmt numFmtId="166" formatCode="#,##0_);\(#,##0\);&quot;- &quot;"/>
  </numFmts>
  <fonts count="11" x14ac:knownFonts="1">
    <font>
      <sz val="11"/>
      <color theme="1"/>
      <name val="Segoe UI Light"/>
      <family val="2"/>
    </font>
    <font>
      <sz val="11"/>
      <color theme="1"/>
      <name val="Segoe UI Light"/>
      <family val="2"/>
    </font>
    <font>
      <b/>
      <sz val="12"/>
      <color rgb="FFFF4648"/>
      <name val="Arial"/>
      <family val="2"/>
    </font>
    <font>
      <b/>
      <sz val="11"/>
      <color rgb="FFFFFFFF"/>
      <name val="Arial"/>
      <family val="2"/>
    </font>
    <font>
      <sz val="10"/>
      <color rgb="FF595959"/>
      <name val="Arial"/>
      <family val="2"/>
    </font>
    <font>
      <b/>
      <sz val="11"/>
      <color rgb="FF595959"/>
      <name val="Arial"/>
      <family val="2"/>
    </font>
    <font>
      <b/>
      <sz val="11"/>
      <color rgb="FF595959"/>
      <name val="Arial"/>
    </font>
    <font>
      <b/>
      <i/>
      <sz val="11"/>
      <color rgb="FF595959"/>
      <name val="Arial"/>
      <family val="2"/>
    </font>
    <font>
      <b/>
      <i/>
      <sz val="11"/>
      <color theme="0"/>
      <name val="Arial"/>
      <family val="2"/>
    </font>
    <font>
      <b/>
      <sz val="11"/>
      <color rgb="FFFFFFFF"/>
      <name val="Arial"/>
    </font>
    <font>
      <b/>
      <sz val="12"/>
      <color rgb="FFFFABAB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4648"/>
        <bgColor indexed="64"/>
      </patternFill>
    </fill>
    <fill>
      <patternFill patternType="solid">
        <fgColor rgb="FFFFD9D9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ABAB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left" vertical="center" indent="1"/>
    </xf>
    <xf numFmtId="9" fontId="3" fillId="2" borderId="0" xfId="0" applyNumberFormat="1" applyFont="1" applyFill="1" applyAlignment="1">
      <alignment horizontal="right" vertical="center" indent="1"/>
    </xf>
    <xf numFmtId="0" fontId="3" fillId="2" borderId="0" xfId="0" applyFont="1" applyFill="1" applyAlignment="1">
      <alignment horizontal="right" vertical="center" indent="1"/>
    </xf>
    <xf numFmtId="9" fontId="3" fillId="2" borderId="0" xfId="0" applyNumberFormat="1" applyFont="1" applyFill="1" applyAlignment="1">
      <alignment horizontal="left" vertical="center" indent="1"/>
    </xf>
    <xf numFmtId="166" fontId="3" fillId="2" borderId="0" xfId="0" applyNumberFormat="1" applyFont="1" applyFill="1" applyAlignment="1">
      <alignment horizontal="right" vertical="center" indent="1"/>
    </xf>
    <xf numFmtId="0" fontId="2" fillId="0" borderId="0" xfId="0" applyFont="1" applyAlignment="1">
      <alignment horizontal="right" vertical="center" wrapText="1" indent="1"/>
    </xf>
    <xf numFmtId="0" fontId="2" fillId="0" borderId="0" xfId="0" applyFont="1" applyAlignment="1">
      <alignment horizontal="left" vertical="center" wrapText="1" indent="1"/>
    </xf>
    <xf numFmtId="164" fontId="3" fillId="2" borderId="0" xfId="0" applyNumberFormat="1" applyFont="1" applyFill="1" applyAlignment="1">
      <alignment horizontal="right" vertical="center" indent="1"/>
    </xf>
    <xf numFmtId="0" fontId="3" fillId="2" borderId="0" xfId="0" applyFont="1" applyFill="1" applyAlignment="1">
      <alignment horizontal="left" vertical="center" indent="1"/>
    </xf>
    <xf numFmtId="166" fontId="4" fillId="0" borderId="0" xfId="0" applyNumberFormat="1" applyFont="1" applyAlignment="1">
      <alignment horizontal="right" vertical="center" indent="1"/>
    </xf>
    <xf numFmtId="166" fontId="4" fillId="0" borderId="0" xfId="0" applyNumberFormat="1" applyFont="1" applyAlignment="1">
      <alignment horizontal="left" vertical="center" indent="1"/>
    </xf>
    <xf numFmtId="166" fontId="5" fillId="3" borderId="0" xfId="0" applyNumberFormat="1" applyFont="1" applyFill="1" applyAlignment="1">
      <alignment horizontal="left" vertical="center" indent="1"/>
    </xf>
    <xf numFmtId="14" fontId="3" fillId="2" borderId="0" xfId="0" applyNumberFormat="1" applyFont="1" applyFill="1" applyAlignment="1">
      <alignment horizontal="right" vertical="center" indent="1"/>
    </xf>
    <xf numFmtId="165" fontId="5" fillId="3" borderId="0" xfId="2" applyNumberFormat="1" applyFont="1" applyFill="1" applyAlignment="1">
      <alignment horizontal="right" vertical="center" indent="1"/>
    </xf>
    <xf numFmtId="2" fontId="5" fillId="3" borderId="0" xfId="2" applyNumberFormat="1" applyFont="1" applyFill="1" applyAlignment="1">
      <alignment horizontal="right" vertical="center" indent="1"/>
    </xf>
    <xf numFmtId="14" fontId="4" fillId="0" borderId="0" xfId="0" applyNumberFormat="1" applyFont="1" applyAlignment="1">
      <alignment horizontal="right" vertical="center" indent="1"/>
    </xf>
    <xf numFmtId="10" fontId="3" fillId="2" borderId="0" xfId="2" applyNumberFormat="1" applyFont="1" applyFill="1" applyAlignment="1">
      <alignment horizontal="left" vertical="center" indent="1"/>
    </xf>
    <xf numFmtId="8" fontId="5" fillId="3" borderId="0" xfId="1" applyNumberFormat="1" applyFont="1" applyFill="1" applyAlignment="1">
      <alignment horizontal="right" vertical="center" indent="1"/>
    </xf>
    <xf numFmtId="165" fontId="3" fillId="2" borderId="0" xfId="0" applyNumberFormat="1" applyFont="1" applyFill="1" applyAlignment="1">
      <alignment horizontal="left" vertical="center" indent="1"/>
    </xf>
    <xf numFmtId="8" fontId="0" fillId="0" borderId="0" xfId="0" applyNumberFormat="1"/>
    <xf numFmtId="166" fontId="6" fillId="3" borderId="0" xfId="0" applyNumberFormat="1" applyFont="1" applyFill="1" applyAlignment="1">
      <alignment horizontal="left" vertical="center" indent="1"/>
    </xf>
    <xf numFmtId="4" fontId="0" fillId="0" borderId="0" xfId="0" applyNumberFormat="1"/>
    <xf numFmtId="0" fontId="3" fillId="4" borderId="0" xfId="0" applyFont="1" applyFill="1" applyAlignment="1">
      <alignment horizontal="right" vertical="center" indent="1"/>
    </xf>
    <xf numFmtId="8" fontId="7" fillId="4" borderId="0" xfId="1" applyNumberFormat="1" applyFont="1" applyFill="1" applyAlignment="1">
      <alignment horizontal="right" vertical="center" indent="1"/>
    </xf>
    <xf numFmtId="166" fontId="8" fillId="4" borderId="0" xfId="0" applyNumberFormat="1" applyFont="1" applyFill="1" applyAlignment="1">
      <alignment horizontal="left" vertical="center" indent="1"/>
    </xf>
    <xf numFmtId="8" fontId="8" fillId="4" borderId="0" xfId="1" applyNumberFormat="1" applyFont="1" applyFill="1" applyAlignment="1">
      <alignment horizontal="right" vertical="center" indent="1"/>
    </xf>
    <xf numFmtId="0" fontId="9" fillId="5" borderId="0" xfId="0" applyFont="1" applyFill="1" applyAlignment="1">
      <alignment horizontal="right" vertical="center" indent="1"/>
    </xf>
    <xf numFmtId="0" fontId="10" fillId="0" borderId="0" xfId="0" applyFont="1" applyAlignment="1">
      <alignment horizontal="right" vertical="center" wrapText="1" indent="1"/>
    </xf>
    <xf numFmtId="8" fontId="6" fillId="3" borderId="0" xfId="1" applyNumberFormat="1" applyFont="1" applyFill="1" applyAlignment="1">
      <alignment horizontal="right" vertical="center" inden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1</xdr:rowOff>
    </xdr:from>
    <xdr:ext cx="5862638" cy="6286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22B1331-95B7-486A-9821-DC6CE7A43756}"/>
            </a:ext>
          </a:extLst>
        </xdr:cNvPr>
        <xdr:cNvSpPr txBox="1"/>
      </xdr:nvSpPr>
      <xdr:spPr>
        <a:xfrm>
          <a:off x="647700" y="2081214"/>
          <a:ext cx="5862638" cy="628649"/>
        </a:xfrm>
        <a:prstGeom prst="rect">
          <a:avLst/>
        </a:prstGeom>
        <a:solidFill>
          <a:srgbClr val="33333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bg1"/>
              </a:solidFill>
            </a:rPr>
            <a:t>Here we calculate the future value of monthy payments of $100 with a</a:t>
          </a:r>
          <a:r>
            <a:rPr lang="en-US" sz="1100" baseline="0">
              <a:solidFill>
                <a:schemeClr val="bg1"/>
              </a:solidFill>
            </a:rPr>
            <a:t> 1% annual interest rate paid monthly (1%/12) after two years (24 months).</a:t>
          </a:r>
          <a:endParaRPr lang="en-US" sz="1100">
            <a:solidFill>
              <a:schemeClr val="bg1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</xdr:row>
      <xdr:rowOff>0</xdr:rowOff>
    </xdr:from>
    <xdr:ext cx="4938713" cy="6286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039BB9D-E374-4A9B-AC8E-3095481A1D51}"/>
            </a:ext>
          </a:extLst>
        </xdr:cNvPr>
        <xdr:cNvSpPr txBox="1"/>
      </xdr:nvSpPr>
      <xdr:spPr>
        <a:xfrm>
          <a:off x="647700" y="2990850"/>
          <a:ext cx="4938713" cy="628650"/>
        </a:xfrm>
        <a:prstGeom prst="rect">
          <a:avLst/>
        </a:prstGeom>
        <a:solidFill>
          <a:srgbClr val="33333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bg1"/>
              </a:solidFill>
            </a:rPr>
            <a:t>Here we calculate the net present value of irregular</a:t>
          </a:r>
          <a:r>
            <a:rPr lang="en-US" sz="1100" baseline="0">
              <a:solidFill>
                <a:schemeClr val="bg1"/>
              </a:solidFill>
            </a:rPr>
            <a:t> cash flows ($2500 initial investment) with a 12% discount  rate.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</xdr:colOff>
      <xdr:row>13</xdr:row>
      <xdr:rowOff>0</xdr:rowOff>
    </xdr:from>
    <xdr:ext cx="3786188" cy="6286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56AA10E-156F-4CD0-AECF-23EDDA17128F}"/>
            </a:ext>
          </a:extLst>
        </xdr:cNvPr>
        <xdr:cNvSpPr txBox="1"/>
      </xdr:nvSpPr>
      <xdr:spPr>
        <a:xfrm>
          <a:off x="647701" y="2986088"/>
          <a:ext cx="3786188" cy="628650"/>
        </a:xfrm>
        <a:prstGeom prst="rect">
          <a:avLst/>
        </a:prstGeom>
        <a:solidFill>
          <a:srgbClr val="33333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bg1"/>
              </a:solidFill>
            </a:rPr>
            <a:t>Here we calculate rate of return for irregular cash flows.</a:t>
          </a:r>
        </a:p>
        <a:p>
          <a:r>
            <a:rPr lang="en-US" sz="1100">
              <a:solidFill>
                <a:schemeClr val="bg1"/>
              </a:solidFill>
            </a:rPr>
            <a:t>Then we compute the</a:t>
          </a:r>
          <a:r>
            <a:rPr lang="en-US" sz="1100" baseline="0">
              <a:solidFill>
                <a:schemeClr val="bg1"/>
              </a:solidFill>
            </a:rPr>
            <a:t> NPV with the result to show that it equals 0.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</xdr:row>
      <xdr:rowOff>0</xdr:rowOff>
    </xdr:from>
    <xdr:ext cx="4552950" cy="6286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48314EA-3FF4-4952-AF97-82C98F8ECDFE}"/>
            </a:ext>
          </a:extLst>
        </xdr:cNvPr>
        <xdr:cNvSpPr txBox="1"/>
      </xdr:nvSpPr>
      <xdr:spPr>
        <a:xfrm>
          <a:off x="647700" y="2986088"/>
          <a:ext cx="4552950" cy="628650"/>
        </a:xfrm>
        <a:prstGeom prst="rect">
          <a:avLst/>
        </a:prstGeom>
        <a:solidFill>
          <a:srgbClr val="33333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bg1"/>
              </a:solidFill>
            </a:rPr>
            <a:t>Here we calculate rate of return of</a:t>
          </a:r>
          <a:r>
            <a:rPr lang="en-US" sz="1100" baseline="0">
              <a:solidFill>
                <a:schemeClr val="bg1"/>
              </a:solidFill>
            </a:rPr>
            <a:t> a series of cashflows assuming a discount (financing rate) and a reinvestment rate - as the cashflows are reinvested as soon as we get them.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2957513" cy="8382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A7584E7-7B0E-490B-9EEB-9E831BB2C510}"/>
            </a:ext>
          </a:extLst>
        </xdr:cNvPr>
        <xdr:cNvSpPr txBox="1"/>
      </xdr:nvSpPr>
      <xdr:spPr>
        <a:xfrm>
          <a:off x="647700" y="1843088"/>
          <a:ext cx="2957513" cy="838200"/>
        </a:xfrm>
        <a:prstGeom prst="rect">
          <a:avLst/>
        </a:prstGeom>
        <a:solidFill>
          <a:srgbClr val="33333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bg1"/>
              </a:solidFill>
            </a:rPr>
            <a:t>Here we calculate the effective annual interest rate</a:t>
          </a:r>
          <a:r>
            <a:rPr lang="en-US" sz="1100" baseline="0">
              <a:solidFill>
                <a:schemeClr val="bg1"/>
              </a:solidFill>
            </a:rPr>
            <a:t> of a 10% annual rate compounded daily (365 days) and then monthly (12 months).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</xdr:colOff>
      <xdr:row>9</xdr:row>
      <xdr:rowOff>0</xdr:rowOff>
    </xdr:from>
    <xdr:ext cx="2628900" cy="8382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38A0B5E-C113-4A38-A74A-2F23D82236E8}"/>
            </a:ext>
          </a:extLst>
        </xdr:cNvPr>
        <xdr:cNvSpPr txBox="1"/>
      </xdr:nvSpPr>
      <xdr:spPr>
        <a:xfrm>
          <a:off x="647701" y="2052638"/>
          <a:ext cx="2628900" cy="838200"/>
        </a:xfrm>
        <a:prstGeom prst="rect">
          <a:avLst/>
        </a:prstGeom>
        <a:solidFill>
          <a:srgbClr val="33333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bg1"/>
              </a:solidFill>
            </a:rPr>
            <a:t>Here we </a:t>
          </a:r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calculate the monthly payment of a 10-year loan of $250,000 with a 2% </a:t>
          </a:r>
        </a:p>
        <a:p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annual interest rate, as well as the interest </a:t>
          </a:r>
          <a:r>
            <a:rPr lang="en-US" sz="1100">
              <a:solidFill>
                <a:schemeClr val="bg1"/>
              </a:solidFill>
            </a:rPr>
            <a:t>and principal amounts</a:t>
          </a:r>
          <a:r>
            <a:rPr lang="en-US" sz="1100" baseline="0">
              <a:solidFill>
                <a:schemeClr val="bg1"/>
              </a:solidFill>
            </a:rPr>
            <a:t> for the 6th month.</a:t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2628900" cy="20955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7CBA7A7-B3AC-4D7C-9775-C3508A57957F}"/>
            </a:ext>
          </a:extLst>
        </xdr:cNvPr>
        <xdr:cNvSpPr txBox="1"/>
      </xdr:nvSpPr>
      <xdr:spPr>
        <a:xfrm>
          <a:off x="647700" y="3100388"/>
          <a:ext cx="2628900" cy="209550"/>
        </a:xfrm>
        <a:prstGeom prst="rect">
          <a:avLst/>
        </a:prstGeom>
        <a:solidFill>
          <a:srgbClr val="33333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lang="en-US" sz="1100">
              <a:solidFill>
                <a:schemeClr val="bg1"/>
              </a:solidFill>
            </a:rPr>
            <a:t>Example of a loan amortization</a:t>
          </a:r>
          <a:r>
            <a:rPr lang="en-US" sz="1100" baseline="0">
              <a:solidFill>
                <a:schemeClr val="bg1"/>
              </a:solidFill>
            </a:rPr>
            <a:t> schedule: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0B849-DA54-45D4-A662-703808679807}">
  <dimension ref="B3:G6"/>
  <sheetViews>
    <sheetView tabSelected="1" workbookViewId="0">
      <selection activeCell="D7" sqref="D7"/>
    </sheetView>
  </sheetViews>
  <sheetFormatPr defaultRowHeight="16.5" x14ac:dyDescent="0.6"/>
  <cols>
    <col min="2" max="2" width="34" customWidth="1"/>
    <col min="3" max="3" width="18.86328125" bestFit="1" customWidth="1"/>
    <col min="4" max="4" width="29.1328125" customWidth="1"/>
    <col min="6" max="6" width="22.3984375" customWidth="1"/>
    <col min="7" max="7" width="28.796875" customWidth="1"/>
  </cols>
  <sheetData>
    <row r="3" spans="2:7" ht="46.9" customHeight="1" x14ac:dyDescent="0.6">
      <c r="B3" s="10" t="s">
        <v>0</v>
      </c>
      <c r="C3" s="3" t="s">
        <v>1</v>
      </c>
      <c r="D3" s="9" t="s">
        <v>2</v>
      </c>
      <c r="F3" s="31" t="s">
        <v>30</v>
      </c>
      <c r="G3" s="31" t="s">
        <v>31</v>
      </c>
    </row>
    <row r="4" spans="2:7" ht="18" customHeight="1" x14ac:dyDescent="0.6">
      <c r="B4" s="20">
        <f>1%/12</f>
        <v>8.3333333333333339E-4</v>
      </c>
      <c r="C4" s="6">
        <v>24</v>
      </c>
      <c r="D4" s="6">
        <v>-100</v>
      </c>
      <c r="F4" s="30">
        <v>-500</v>
      </c>
      <c r="G4" s="30">
        <v>1</v>
      </c>
    </row>
    <row r="6" spans="2:7" x14ac:dyDescent="0.6">
      <c r="B6" s="15" t="s">
        <v>3</v>
      </c>
      <c r="C6" s="21">
        <f>FV(B4,C4,D4)</f>
        <v>2423.1411725409566</v>
      </c>
      <c r="F6" s="24" t="s">
        <v>32</v>
      </c>
      <c r="G6" s="32">
        <f>FV(B4,C4,D4,F4,G4)</f>
        <v>2935.2568784036616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D0AA2-4FDB-4A08-8D6A-9FFC4853F7A2}">
  <dimension ref="B3:D11"/>
  <sheetViews>
    <sheetView workbookViewId="0"/>
  </sheetViews>
  <sheetFormatPr defaultRowHeight="16.5" x14ac:dyDescent="0.6"/>
  <cols>
    <col min="2" max="2" width="34" customWidth="1"/>
    <col min="3" max="3" width="10.86328125" customWidth="1"/>
    <col min="4" max="4" width="24.265625" customWidth="1"/>
  </cols>
  <sheetData>
    <row r="3" spans="2:4" ht="28.5" customHeight="1" x14ac:dyDescent="0.6">
      <c r="B3" s="4" t="s">
        <v>4</v>
      </c>
      <c r="C3" s="9" t="s">
        <v>5</v>
      </c>
      <c r="D3" s="9" t="s">
        <v>6</v>
      </c>
    </row>
    <row r="4" spans="2:4" ht="18" customHeight="1" x14ac:dyDescent="0.6">
      <c r="B4" s="7">
        <v>0.12</v>
      </c>
      <c r="C4" s="6">
        <v>-2500</v>
      </c>
      <c r="D4" s="16">
        <v>44197</v>
      </c>
    </row>
    <row r="5" spans="2:4" ht="18" customHeight="1" x14ac:dyDescent="0.6">
      <c r="B5" s="14"/>
      <c r="C5" s="13">
        <v>500</v>
      </c>
      <c r="D5" s="19">
        <v>44256</v>
      </c>
    </row>
    <row r="6" spans="2:4" ht="18" customHeight="1" x14ac:dyDescent="0.6">
      <c r="B6" s="14"/>
      <c r="C6" s="13">
        <v>1000</v>
      </c>
      <c r="D6" s="19">
        <v>44348</v>
      </c>
    </row>
    <row r="7" spans="2:4" ht="18" customHeight="1" x14ac:dyDescent="0.6">
      <c r="B7" s="14"/>
      <c r="C7" s="13">
        <v>500</v>
      </c>
      <c r="D7" s="19">
        <v>44440</v>
      </c>
    </row>
    <row r="8" spans="2:4" ht="18" customHeight="1" x14ac:dyDescent="0.6">
      <c r="B8" s="14"/>
      <c r="C8" s="13">
        <v>250</v>
      </c>
      <c r="D8" s="19">
        <v>44515</v>
      </c>
    </row>
    <row r="9" spans="2:4" ht="18" customHeight="1" x14ac:dyDescent="0.6">
      <c r="B9" s="14"/>
      <c r="C9" s="13">
        <v>250</v>
      </c>
      <c r="D9" s="19">
        <v>44561</v>
      </c>
    </row>
    <row r="11" spans="2:4" x14ac:dyDescent="0.6">
      <c r="B11" s="15" t="s">
        <v>7</v>
      </c>
      <c r="C11" s="18">
        <f>+XNPV(B4,C4:C9,D4:D9)</f>
        <v>-141.43523432008854</v>
      </c>
      <c r="D11" s="2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14C3E-A007-4C44-8CA9-0D483A2D97C3}">
  <dimension ref="B3:C13"/>
  <sheetViews>
    <sheetView workbookViewId="0"/>
  </sheetViews>
  <sheetFormatPr defaultRowHeight="16.5" x14ac:dyDescent="0.6"/>
  <cols>
    <col min="2" max="2" width="27.59765625" customWidth="1"/>
    <col min="3" max="3" width="25.3984375" customWidth="1"/>
  </cols>
  <sheetData>
    <row r="3" spans="2:3" ht="28.5" customHeight="1" x14ac:dyDescent="0.6">
      <c r="B3" s="10" t="s">
        <v>5</v>
      </c>
      <c r="C3" s="9" t="s">
        <v>6</v>
      </c>
    </row>
    <row r="4" spans="2:3" ht="18" customHeight="1" x14ac:dyDescent="0.6">
      <c r="B4" s="12">
        <v>-2500</v>
      </c>
      <c r="C4" s="16">
        <v>44197</v>
      </c>
    </row>
    <row r="5" spans="2:3" ht="18" customHeight="1" x14ac:dyDescent="0.6">
      <c r="B5" s="14">
        <v>250</v>
      </c>
      <c r="C5" s="19">
        <v>44256</v>
      </c>
    </row>
    <row r="6" spans="2:3" ht="18" customHeight="1" x14ac:dyDescent="0.6">
      <c r="B6" s="14">
        <v>500</v>
      </c>
      <c r="C6" s="19">
        <v>44348</v>
      </c>
    </row>
    <row r="7" spans="2:3" ht="18" customHeight="1" x14ac:dyDescent="0.6">
      <c r="B7" s="14">
        <v>750</v>
      </c>
      <c r="C7" s="19">
        <v>44440</v>
      </c>
    </row>
    <row r="8" spans="2:3" ht="18" customHeight="1" x14ac:dyDescent="0.6">
      <c r="B8" s="14">
        <v>1000</v>
      </c>
      <c r="C8" s="19">
        <v>44515</v>
      </c>
    </row>
    <row r="9" spans="2:3" ht="18" customHeight="1" x14ac:dyDescent="0.6">
      <c r="B9" s="14">
        <v>250</v>
      </c>
      <c r="C9" s="19">
        <v>44561</v>
      </c>
    </row>
    <row r="11" spans="2:3" x14ac:dyDescent="0.6">
      <c r="B11" s="15" t="s">
        <v>8</v>
      </c>
      <c r="C11" s="17">
        <f>XIRR(B4:B9,C4:C9,0.1)</f>
        <v>0.15172904133796694</v>
      </c>
    </row>
    <row r="13" spans="2:3" x14ac:dyDescent="0.6">
      <c r="B13" s="24" t="s">
        <v>26</v>
      </c>
      <c r="C13" s="18">
        <f>ROUND(XNPV(C11,B4:B9,C4:C9),1)</f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709D4-3F04-4508-B3BD-9DB926596C5F}">
  <dimension ref="B2:D11"/>
  <sheetViews>
    <sheetView workbookViewId="0"/>
  </sheetViews>
  <sheetFormatPr defaultRowHeight="16.5" x14ac:dyDescent="0.6"/>
  <cols>
    <col min="2" max="2" width="26.86328125" bestFit="1" customWidth="1"/>
    <col min="3" max="3" width="15.46484375" bestFit="1" customWidth="1"/>
    <col min="4" max="4" width="21.3984375" bestFit="1" customWidth="1"/>
  </cols>
  <sheetData>
    <row r="2" spans="2:4" ht="28.35" customHeight="1" x14ac:dyDescent="0.6">
      <c r="B2" s="10" t="s">
        <v>9</v>
      </c>
      <c r="C2" s="3" t="s">
        <v>10</v>
      </c>
      <c r="D2" s="3" t="s">
        <v>11</v>
      </c>
    </row>
    <row r="3" spans="2:4" ht="18" customHeight="1" x14ac:dyDescent="0.6">
      <c r="B3" s="12">
        <v>-2500</v>
      </c>
      <c r="C3" s="5">
        <v>0.01</v>
      </c>
      <c r="D3" s="11">
        <v>1.4999999999999999E-2</v>
      </c>
    </row>
    <row r="4" spans="2:4" ht="18" customHeight="1" x14ac:dyDescent="0.6">
      <c r="B4" s="14">
        <v>250</v>
      </c>
      <c r="C4" s="13"/>
      <c r="D4" s="13"/>
    </row>
    <row r="5" spans="2:4" ht="18" customHeight="1" x14ac:dyDescent="0.6">
      <c r="B5" s="14">
        <v>500</v>
      </c>
      <c r="C5" s="13"/>
      <c r="D5" s="13"/>
    </row>
    <row r="6" spans="2:4" ht="18" customHeight="1" x14ac:dyDescent="0.6">
      <c r="B6" s="14">
        <v>750</v>
      </c>
      <c r="C6" s="13"/>
      <c r="D6" s="13"/>
    </row>
    <row r="7" spans="2:4" ht="18" customHeight="1" x14ac:dyDescent="0.6">
      <c r="B7" s="14">
        <v>1000</v>
      </c>
      <c r="C7" s="13"/>
      <c r="D7" s="13"/>
    </row>
    <row r="8" spans="2:4" ht="18" customHeight="1" x14ac:dyDescent="0.6">
      <c r="B8" s="14">
        <v>250</v>
      </c>
      <c r="C8" s="13"/>
      <c r="D8" s="13"/>
    </row>
    <row r="11" spans="2:4" x14ac:dyDescent="0.6">
      <c r="B11" s="15" t="s">
        <v>12</v>
      </c>
      <c r="C11" s="17">
        <f>MIRR(B3:B8,C3,D3)</f>
        <v>2.4806292019205811E-2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9C0C2-E56E-4A46-B9B3-34C4E4EBBEC2}">
  <dimension ref="B2:C8"/>
  <sheetViews>
    <sheetView workbookViewId="0"/>
  </sheetViews>
  <sheetFormatPr defaultRowHeight="16.5" x14ac:dyDescent="0.6"/>
  <cols>
    <col min="2" max="2" width="19.6640625" bestFit="1" customWidth="1"/>
    <col min="3" max="3" width="21.73046875" bestFit="1" customWidth="1"/>
  </cols>
  <sheetData>
    <row r="2" spans="2:3" ht="28.35" customHeight="1" x14ac:dyDescent="0.6">
      <c r="B2" s="4" t="s">
        <v>13</v>
      </c>
      <c r="C2" s="3" t="s">
        <v>14</v>
      </c>
    </row>
    <row r="3" spans="2:3" ht="18" customHeight="1" x14ac:dyDescent="0.6">
      <c r="B3" s="7">
        <v>0.1</v>
      </c>
      <c r="C3" s="6">
        <v>365</v>
      </c>
    </row>
    <row r="6" spans="2:3" x14ac:dyDescent="0.6">
      <c r="B6" s="15" t="s">
        <v>28</v>
      </c>
      <c r="C6" s="17">
        <f>EFFECT(B3,C3)</f>
        <v>0.10515578161622718</v>
      </c>
    </row>
    <row r="8" spans="2:3" x14ac:dyDescent="0.6">
      <c r="B8" s="15" t="s">
        <v>29</v>
      </c>
      <c r="C8" s="17">
        <f>EFFECT(B3,12)</f>
        <v>0.10471306744129683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804A6-59EF-4349-8701-BB87F213559D}">
  <dimension ref="B2:G137"/>
  <sheetViews>
    <sheetView workbookViewId="0"/>
  </sheetViews>
  <sheetFormatPr defaultRowHeight="16.5" x14ac:dyDescent="0.6"/>
  <cols>
    <col min="2" max="2" width="15.1328125" bestFit="1" customWidth="1"/>
    <col min="3" max="3" width="21.73046875" bestFit="1" customWidth="1"/>
    <col min="4" max="4" width="18.33203125" customWidth="1"/>
    <col min="5" max="5" width="15.73046875" bestFit="1" customWidth="1"/>
    <col min="6" max="6" width="14.59765625" bestFit="1" customWidth="1"/>
    <col min="7" max="7" width="13.59765625" customWidth="1"/>
  </cols>
  <sheetData>
    <row r="2" spans="2:6" ht="45" x14ac:dyDescent="0.6">
      <c r="B2" s="10" t="s">
        <v>27</v>
      </c>
      <c r="C2" s="3" t="s">
        <v>14</v>
      </c>
      <c r="D2" s="9" t="s">
        <v>15</v>
      </c>
      <c r="E2" s="3" t="s">
        <v>16</v>
      </c>
      <c r="F2" s="3" t="s">
        <v>17</v>
      </c>
    </row>
    <row r="3" spans="2:6" ht="18" customHeight="1" x14ac:dyDescent="0.6">
      <c r="B3" s="22">
        <f>((1+0.02)^(1/12))-1</f>
        <v>1.6515813019202241E-3</v>
      </c>
      <c r="C3" s="6">
        <v>120</v>
      </c>
      <c r="D3" s="8">
        <v>250000</v>
      </c>
      <c r="E3" s="6">
        <v>0</v>
      </c>
      <c r="F3" s="26">
        <v>6</v>
      </c>
    </row>
    <row r="5" spans="2:6" x14ac:dyDescent="0.6">
      <c r="B5" s="15" t="s">
        <v>18</v>
      </c>
      <c r="C5" s="21">
        <f>PMT(B3,C3,D3,E3)</f>
        <v>-2298.3101478756562</v>
      </c>
    </row>
    <row r="6" spans="2:6" x14ac:dyDescent="0.6">
      <c r="B6" s="15" t="s">
        <v>19</v>
      </c>
      <c r="C6" s="21">
        <f>IPMT(B3,F3,C3,D3,E3)</f>
        <v>-397.27423228358384</v>
      </c>
    </row>
    <row r="7" spans="2:6" x14ac:dyDescent="0.6">
      <c r="B7" s="15" t="s">
        <v>20</v>
      </c>
      <c r="C7" s="21">
        <f>PPMT(B3,F3,C3,D3,E3)</f>
        <v>-1901.0359155920721</v>
      </c>
    </row>
    <row r="17" spans="2:7" x14ac:dyDescent="0.6">
      <c r="B17" s="6" t="s">
        <v>21</v>
      </c>
      <c r="C17" s="6" t="s">
        <v>22</v>
      </c>
      <c r="D17" s="6" t="s">
        <v>23</v>
      </c>
      <c r="E17" s="6" t="s">
        <v>24</v>
      </c>
      <c r="F17" s="6" t="s">
        <v>25</v>
      </c>
    </row>
    <row r="18" spans="2:7" x14ac:dyDescent="0.6">
      <c r="B18" s="15">
        <v>1</v>
      </c>
      <c r="C18" s="21">
        <f>SUM(D18:E18)</f>
        <v>-2298.3101478756562</v>
      </c>
      <c r="D18" s="21">
        <f>IPMT($B$3,$B18,$C$3,$D$3)</f>
        <v>-412.89532548005604</v>
      </c>
      <c r="E18" s="21">
        <f>PPMT($B$3,$B18,$C$3,$D$3)</f>
        <v>-1885.4148223955999</v>
      </c>
      <c r="F18" s="21">
        <f>$D$3+E18</f>
        <v>248114.5851776044</v>
      </c>
      <c r="G18" s="25"/>
    </row>
    <row r="19" spans="2:7" x14ac:dyDescent="0.6">
      <c r="B19" s="15">
        <v>2</v>
      </c>
      <c r="C19" s="21">
        <f t="shared" ref="C19:C82" si="0">SUM(D19:E19)</f>
        <v>-2298.3101478756562</v>
      </c>
      <c r="D19" s="21">
        <f t="shared" ref="D19:D82" si="1">IPMT($B$3,$B19,$C$3,$D$3)</f>
        <v>-409.78140961302421</v>
      </c>
      <c r="E19" s="21">
        <f t="shared" ref="E19:E82" si="2">PPMT($B$3,$B19,$C$3,$D$3)</f>
        <v>-1888.5287382626318</v>
      </c>
      <c r="F19" s="21">
        <f>F18+E19</f>
        <v>246226.05643934177</v>
      </c>
      <c r="G19" s="23"/>
    </row>
    <row r="20" spans="2:7" x14ac:dyDescent="0.6">
      <c r="B20" s="15">
        <v>3</v>
      </c>
      <c r="C20" s="21">
        <f t="shared" si="0"/>
        <v>-2298.3101478756562</v>
      </c>
      <c r="D20" s="21">
        <f t="shared" si="1"/>
        <v>-406.66235086077069</v>
      </c>
      <c r="E20" s="21">
        <f t="shared" si="2"/>
        <v>-1891.6477970148853</v>
      </c>
      <c r="F20" s="21">
        <f t="shared" ref="F20:F83" si="3">F19+E20</f>
        <v>244334.40864232689</v>
      </c>
    </row>
    <row r="21" spans="2:7" x14ac:dyDescent="0.6">
      <c r="B21" s="15">
        <v>4</v>
      </c>
      <c r="C21" s="21">
        <f t="shared" si="0"/>
        <v>-2298.3101478756557</v>
      </c>
      <c r="D21" s="21">
        <f t="shared" si="1"/>
        <v>-403.53814072940219</v>
      </c>
      <c r="E21" s="21">
        <f t="shared" si="2"/>
        <v>-1894.7720071462536</v>
      </c>
      <c r="F21" s="21">
        <f t="shared" si="3"/>
        <v>242439.63663518062</v>
      </c>
    </row>
    <row r="22" spans="2:7" x14ac:dyDescent="0.6">
      <c r="B22" s="15">
        <v>5</v>
      </c>
      <c r="C22" s="21">
        <f t="shared" si="0"/>
        <v>-2298.3101478756557</v>
      </c>
      <c r="D22" s="21">
        <f t="shared" si="1"/>
        <v>-400.4087707109976</v>
      </c>
      <c r="E22" s="21">
        <f t="shared" si="2"/>
        <v>-1897.901377164658</v>
      </c>
      <c r="F22" s="21">
        <f t="shared" si="3"/>
        <v>240541.73525801595</v>
      </c>
    </row>
    <row r="23" spans="2:7" x14ac:dyDescent="0.6">
      <c r="B23" s="28">
        <v>6</v>
      </c>
      <c r="C23" s="27">
        <f t="shared" si="0"/>
        <v>-2298.3101478756562</v>
      </c>
      <c r="D23" s="27">
        <f t="shared" si="1"/>
        <v>-397.27423228358384</v>
      </c>
      <c r="E23" s="27">
        <f t="shared" si="2"/>
        <v>-1901.0359155920721</v>
      </c>
      <c r="F23" s="29">
        <f t="shared" si="3"/>
        <v>238640.69934242388</v>
      </c>
    </row>
    <row r="24" spans="2:7" x14ac:dyDescent="0.6">
      <c r="B24" s="15">
        <v>7</v>
      </c>
      <c r="C24" s="21">
        <f t="shared" si="0"/>
        <v>-2298.3101478756562</v>
      </c>
      <c r="D24" s="21">
        <f t="shared" si="1"/>
        <v>-394.13451691111322</v>
      </c>
      <c r="E24" s="21">
        <f t="shared" si="2"/>
        <v>-1904.175630964543</v>
      </c>
      <c r="F24" s="21">
        <f t="shared" si="3"/>
        <v>236736.52371145933</v>
      </c>
    </row>
    <row r="25" spans="2:7" x14ac:dyDescent="0.6">
      <c r="B25" s="15">
        <v>8</v>
      </c>
      <c r="C25" s="21">
        <f t="shared" si="0"/>
        <v>-2298.3101478756562</v>
      </c>
      <c r="D25" s="21">
        <f t="shared" si="1"/>
        <v>-390.98961604344004</v>
      </c>
      <c r="E25" s="21">
        <f t="shared" si="2"/>
        <v>-1907.3205318322161</v>
      </c>
      <c r="F25" s="21">
        <f t="shared" si="3"/>
        <v>234829.2031796271</v>
      </c>
    </row>
    <row r="26" spans="2:7" x14ac:dyDescent="0.6">
      <c r="B26" s="15">
        <v>9</v>
      </c>
      <c r="C26" s="21">
        <f t="shared" si="0"/>
        <v>-2298.3101478756557</v>
      </c>
      <c r="D26" s="21">
        <f t="shared" si="1"/>
        <v>-387.83952111629736</v>
      </c>
      <c r="E26" s="21">
        <f t="shared" si="2"/>
        <v>-1910.4706267593585</v>
      </c>
      <c r="F26" s="21">
        <f t="shared" si="3"/>
        <v>232918.73255286773</v>
      </c>
    </row>
    <row r="27" spans="2:7" x14ac:dyDescent="0.6">
      <c r="B27" s="15">
        <v>10</v>
      </c>
      <c r="C27" s="21">
        <f t="shared" si="0"/>
        <v>-2298.3101478756562</v>
      </c>
      <c r="D27" s="21">
        <f t="shared" si="1"/>
        <v>-384.68422355127387</v>
      </c>
      <c r="E27" s="21">
        <f t="shared" si="2"/>
        <v>-1913.6259243243821</v>
      </c>
      <c r="F27" s="21">
        <f t="shared" si="3"/>
        <v>231005.10662854335</v>
      </c>
    </row>
    <row r="28" spans="2:7" x14ac:dyDescent="0.6">
      <c r="B28" s="15">
        <v>11</v>
      </c>
      <c r="C28" s="21">
        <f t="shared" si="0"/>
        <v>-2298.3101478756562</v>
      </c>
      <c r="D28" s="21">
        <f t="shared" si="1"/>
        <v>-381.52371475578991</v>
      </c>
      <c r="E28" s="21">
        <f t="shared" si="2"/>
        <v>-1916.7864331198664</v>
      </c>
      <c r="F28" s="21">
        <f t="shared" si="3"/>
        <v>229088.32019542347</v>
      </c>
    </row>
    <row r="29" spans="2:7" x14ac:dyDescent="0.6">
      <c r="B29" s="15">
        <v>12</v>
      </c>
      <c r="C29" s="21">
        <f t="shared" si="0"/>
        <v>-2298.3101478756557</v>
      </c>
      <c r="D29" s="21">
        <f t="shared" si="1"/>
        <v>-378.35798612307474</v>
      </c>
      <c r="E29" s="21">
        <f t="shared" si="2"/>
        <v>-1919.9521617525811</v>
      </c>
      <c r="F29" s="21">
        <f t="shared" si="3"/>
        <v>227168.36803367088</v>
      </c>
    </row>
    <row r="30" spans="2:7" x14ac:dyDescent="0.6">
      <c r="B30" s="15">
        <v>13</v>
      </c>
      <c r="C30" s="21">
        <f t="shared" si="0"/>
        <v>-2298.3101478756557</v>
      </c>
      <c r="D30" s="21">
        <f t="shared" si="1"/>
        <v>-375.1870290321429</v>
      </c>
      <c r="E30" s="21">
        <f t="shared" si="2"/>
        <v>-1923.1231188435129</v>
      </c>
      <c r="F30" s="21">
        <f t="shared" si="3"/>
        <v>225245.24491482737</v>
      </c>
    </row>
    <row r="31" spans="2:7" x14ac:dyDescent="0.6">
      <c r="B31" s="15">
        <v>14</v>
      </c>
      <c r="C31" s="21">
        <f t="shared" si="0"/>
        <v>-2298.3101478756562</v>
      </c>
      <c r="D31" s="21">
        <f t="shared" si="1"/>
        <v>-372.01083484777041</v>
      </c>
      <c r="E31" s="21">
        <f t="shared" si="2"/>
        <v>-1926.2993130278855</v>
      </c>
      <c r="F31" s="21">
        <f t="shared" si="3"/>
        <v>223318.9456017995</v>
      </c>
    </row>
    <row r="32" spans="2:7" x14ac:dyDescent="0.6">
      <c r="B32" s="15">
        <v>15</v>
      </c>
      <c r="C32" s="21">
        <f t="shared" si="0"/>
        <v>-2298.3101478756562</v>
      </c>
      <c r="D32" s="21">
        <f t="shared" si="1"/>
        <v>-368.82939492047177</v>
      </c>
      <c r="E32" s="21">
        <f t="shared" si="2"/>
        <v>-1929.4807529551842</v>
      </c>
      <c r="F32" s="21">
        <f t="shared" si="3"/>
        <v>221389.46484884431</v>
      </c>
    </row>
    <row r="33" spans="2:6" x14ac:dyDescent="0.6">
      <c r="B33" s="15">
        <v>16</v>
      </c>
      <c r="C33" s="21">
        <f t="shared" si="0"/>
        <v>-2298.3101478756562</v>
      </c>
      <c r="D33" s="21">
        <f t="shared" si="1"/>
        <v>-365.64270058647605</v>
      </c>
      <c r="E33" s="21">
        <f t="shared" si="2"/>
        <v>-1932.66744728918</v>
      </c>
      <c r="F33" s="21">
        <f t="shared" si="3"/>
        <v>219456.79740155512</v>
      </c>
    </row>
    <row r="34" spans="2:6" x14ac:dyDescent="0.6">
      <c r="B34" s="15">
        <v>17</v>
      </c>
      <c r="C34" s="21">
        <f t="shared" si="0"/>
        <v>-2298.3101478756562</v>
      </c>
      <c r="D34" s="21">
        <f t="shared" si="1"/>
        <v>-362.45074316770331</v>
      </c>
      <c r="E34" s="21">
        <f t="shared" si="2"/>
        <v>-1935.8594047079528</v>
      </c>
      <c r="F34" s="21">
        <f t="shared" si="3"/>
        <v>217520.93799684718</v>
      </c>
    </row>
    <row r="35" spans="2:6" x14ac:dyDescent="0.6">
      <c r="B35" s="15">
        <v>18</v>
      </c>
      <c r="C35" s="21">
        <f t="shared" si="0"/>
        <v>-2298.3101478756562</v>
      </c>
      <c r="D35" s="21">
        <f t="shared" si="1"/>
        <v>-359.25351397174131</v>
      </c>
      <c r="E35" s="21">
        <f t="shared" si="2"/>
        <v>-1939.0566339039149</v>
      </c>
      <c r="F35" s="21">
        <f t="shared" si="3"/>
        <v>215581.88136294327</v>
      </c>
    </row>
    <row r="36" spans="2:6" x14ac:dyDescent="0.6">
      <c r="B36" s="15">
        <v>19</v>
      </c>
      <c r="C36" s="21">
        <f t="shared" si="0"/>
        <v>-2298.3101478756557</v>
      </c>
      <c r="D36" s="21">
        <f t="shared" si="1"/>
        <v>-356.05100429182119</v>
      </c>
      <c r="E36" s="21">
        <f t="shared" si="2"/>
        <v>-1942.2591435838347</v>
      </c>
      <c r="F36" s="21">
        <f t="shared" si="3"/>
        <v>213639.62221935944</v>
      </c>
    </row>
    <row r="37" spans="2:6" x14ac:dyDescent="0.6">
      <c r="B37" s="15">
        <v>20</v>
      </c>
      <c r="C37" s="21">
        <f t="shared" si="0"/>
        <v>-2298.3101478756557</v>
      </c>
      <c r="D37" s="21">
        <f t="shared" si="1"/>
        <v>-352.84320540679454</v>
      </c>
      <c r="E37" s="21">
        <f t="shared" si="2"/>
        <v>-1945.4669424688614</v>
      </c>
      <c r="F37" s="21">
        <f t="shared" si="3"/>
        <v>211694.15527689058</v>
      </c>
    </row>
    <row r="38" spans="2:6" x14ac:dyDescent="0.6">
      <c r="B38" s="15">
        <v>21</v>
      </c>
      <c r="C38" s="21">
        <f t="shared" si="0"/>
        <v>-2298.3101478756562</v>
      </c>
      <c r="D38" s="21">
        <f t="shared" si="1"/>
        <v>-349.63010858110914</v>
      </c>
      <c r="E38" s="21">
        <f t="shared" si="2"/>
        <v>-1948.680039294547</v>
      </c>
      <c r="F38" s="21">
        <f t="shared" si="3"/>
        <v>209745.47523759602</v>
      </c>
    </row>
    <row r="39" spans="2:6" x14ac:dyDescent="0.6">
      <c r="B39" s="15">
        <v>22</v>
      </c>
      <c r="C39" s="21">
        <f t="shared" si="0"/>
        <v>-2298.3101478756557</v>
      </c>
      <c r="D39" s="21">
        <f t="shared" si="1"/>
        <v>-346.41170506478505</v>
      </c>
      <c r="E39" s="21">
        <f t="shared" si="2"/>
        <v>-1951.8984428108708</v>
      </c>
      <c r="F39" s="21">
        <f t="shared" si="3"/>
        <v>207793.57679478516</v>
      </c>
    </row>
    <row r="40" spans="2:6" x14ac:dyDescent="0.6">
      <c r="B40" s="15">
        <v>23</v>
      </c>
      <c r="C40" s="21">
        <f t="shared" si="0"/>
        <v>-2298.3101478756557</v>
      </c>
      <c r="D40" s="21">
        <f t="shared" si="1"/>
        <v>-343.18798609339132</v>
      </c>
      <c r="E40" s="21">
        <f t="shared" si="2"/>
        <v>-1955.1221617822646</v>
      </c>
      <c r="F40" s="21">
        <f t="shared" si="3"/>
        <v>205838.4546330029</v>
      </c>
    </row>
    <row r="41" spans="2:6" x14ac:dyDescent="0.6">
      <c r="B41" s="15">
        <v>24</v>
      </c>
      <c r="C41" s="21">
        <f t="shared" si="0"/>
        <v>-2298.3101478756557</v>
      </c>
      <c r="D41" s="21">
        <f t="shared" si="1"/>
        <v>-339.95894288802202</v>
      </c>
      <c r="E41" s="21">
        <f t="shared" si="2"/>
        <v>-1958.3512049876338</v>
      </c>
      <c r="F41" s="21">
        <f t="shared" si="3"/>
        <v>203880.10342801525</v>
      </c>
    </row>
    <row r="42" spans="2:6" x14ac:dyDescent="0.6">
      <c r="B42" s="15">
        <v>25</v>
      </c>
      <c r="C42" s="21">
        <f t="shared" si="0"/>
        <v>-2298.3101478756562</v>
      </c>
      <c r="D42" s="21">
        <f t="shared" si="1"/>
        <v>-336.72456665527142</v>
      </c>
      <c r="E42" s="21">
        <f t="shared" si="2"/>
        <v>-1961.5855812203847</v>
      </c>
      <c r="F42" s="21">
        <f t="shared" si="3"/>
        <v>201918.51784679486</v>
      </c>
    </row>
    <row r="43" spans="2:6" x14ac:dyDescent="0.6">
      <c r="B43" s="15">
        <v>26</v>
      </c>
      <c r="C43" s="21">
        <f t="shared" si="0"/>
        <v>-2298.3101478756562</v>
      </c>
      <c r="D43" s="21">
        <f t="shared" si="1"/>
        <v>-333.48484858721162</v>
      </c>
      <c r="E43" s="21">
        <f t="shared" si="2"/>
        <v>-1964.8252992884447</v>
      </c>
      <c r="F43" s="21">
        <f t="shared" si="3"/>
        <v>199953.69254750642</v>
      </c>
    </row>
    <row r="44" spans="2:6" x14ac:dyDescent="0.6">
      <c r="B44" s="15">
        <v>27</v>
      </c>
      <c r="C44" s="21">
        <f t="shared" si="0"/>
        <v>-2298.3101478756562</v>
      </c>
      <c r="D44" s="21">
        <f t="shared" si="1"/>
        <v>-330.23977986136691</v>
      </c>
      <c r="E44" s="21">
        <f t="shared" si="2"/>
        <v>-1968.0703680142892</v>
      </c>
      <c r="F44" s="21">
        <f t="shared" si="3"/>
        <v>197985.62217949214</v>
      </c>
    </row>
    <row r="45" spans="2:6" x14ac:dyDescent="0.6">
      <c r="B45" s="15">
        <v>28</v>
      </c>
      <c r="C45" s="21">
        <f t="shared" si="0"/>
        <v>-2298.3101478756562</v>
      </c>
      <c r="D45" s="21">
        <f t="shared" si="1"/>
        <v>-326.98935164069127</v>
      </c>
      <c r="E45" s="21">
        <f t="shared" si="2"/>
        <v>-1971.3207962349647</v>
      </c>
      <c r="F45" s="21">
        <f t="shared" si="3"/>
        <v>196014.30138325717</v>
      </c>
    </row>
    <row r="46" spans="2:6" x14ac:dyDescent="0.6">
      <c r="B46" s="15">
        <v>29</v>
      </c>
      <c r="C46" s="21">
        <f t="shared" si="0"/>
        <v>-2298.3101478756557</v>
      </c>
      <c r="D46" s="21">
        <f t="shared" si="1"/>
        <v>-323.73355507354313</v>
      </c>
      <c r="E46" s="21">
        <f t="shared" si="2"/>
        <v>-1974.5765928021126</v>
      </c>
      <c r="F46" s="21">
        <f t="shared" si="3"/>
        <v>194039.72479045507</v>
      </c>
    </row>
    <row r="47" spans="2:6" x14ac:dyDescent="0.6">
      <c r="B47" s="15">
        <v>30</v>
      </c>
      <c r="C47" s="21">
        <f t="shared" si="0"/>
        <v>-2298.3101478756562</v>
      </c>
      <c r="D47" s="21">
        <f t="shared" si="1"/>
        <v>-320.47238129366184</v>
      </c>
      <c r="E47" s="21">
        <f t="shared" si="2"/>
        <v>-1977.8377665819942</v>
      </c>
      <c r="F47" s="21">
        <f t="shared" si="3"/>
        <v>192061.88702387307</v>
      </c>
    </row>
    <row r="48" spans="2:6" x14ac:dyDescent="0.6">
      <c r="B48" s="15">
        <v>31</v>
      </c>
      <c r="C48" s="21">
        <f t="shared" si="0"/>
        <v>-2298.3101478756562</v>
      </c>
      <c r="D48" s="21">
        <f t="shared" si="1"/>
        <v>-317.20582142014337</v>
      </c>
      <c r="E48" s="21">
        <f t="shared" si="2"/>
        <v>-1981.1043264555126</v>
      </c>
      <c r="F48" s="21">
        <f t="shared" si="3"/>
        <v>190080.78269741757</v>
      </c>
    </row>
    <row r="49" spans="2:6" x14ac:dyDescent="0.6">
      <c r="B49" s="15">
        <v>32</v>
      </c>
      <c r="C49" s="21">
        <f t="shared" si="0"/>
        <v>-2298.3101478756562</v>
      </c>
      <c r="D49" s="21">
        <f t="shared" si="1"/>
        <v>-313.93386655741614</v>
      </c>
      <c r="E49" s="21">
        <f t="shared" si="2"/>
        <v>-1984.37628131824</v>
      </c>
      <c r="F49" s="21">
        <f t="shared" si="3"/>
        <v>188096.40641609934</v>
      </c>
    </row>
    <row r="50" spans="2:6" x14ac:dyDescent="0.6">
      <c r="B50" s="15">
        <v>33</v>
      </c>
      <c r="C50" s="21">
        <f t="shared" si="0"/>
        <v>-2298.3101478756562</v>
      </c>
      <c r="D50" s="21">
        <f t="shared" si="1"/>
        <v>-310.65650779521695</v>
      </c>
      <c r="E50" s="21">
        <f t="shared" si="2"/>
        <v>-1987.6536400804391</v>
      </c>
      <c r="F50" s="21">
        <f t="shared" si="3"/>
        <v>186108.7527760189</v>
      </c>
    </row>
    <row r="51" spans="2:6" x14ac:dyDescent="0.6">
      <c r="B51" s="15">
        <v>34</v>
      </c>
      <c r="C51" s="21">
        <f t="shared" si="0"/>
        <v>-2298.3101478756557</v>
      </c>
      <c r="D51" s="21">
        <f t="shared" si="1"/>
        <v>-307.37373620856647</v>
      </c>
      <c r="E51" s="21">
        <f t="shared" si="2"/>
        <v>-1990.9364116670893</v>
      </c>
      <c r="F51" s="21">
        <f t="shared" si="3"/>
        <v>184117.81636435181</v>
      </c>
    </row>
    <row r="52" spans="2:6" x14ac:dyDescent="0.6">
      <c r="B52" s="15">
        <v>35</v>
      </c>
      <c r="C52" s="21">
        <f t="shared" si="0"/>
        <v>-2298.3101478756562</v>
      </c>
      <c r="D52" s="21">
        <f t="shared" si="1"/>
        <v>-304.08554285774494</v>
      </c>
      <c r="E52" s="21">
        <f t="shared" si="2"/>
        <v>-1994.224605017911</v>
      </c>
      <c r="F52" s="21">
        <f t="shared" si="3"/>
        <v>182123.59175933388</v>
      </c>
    </row>
    <row r="53" spans="2:6" x14ac:dyDescent="0.6">
      <c r="B53" s="15">
        <v>36</v>
      </c>
      <c r="C53" s="21">
        <f t="shared" si="0"/>
        <v>-2298.3101478756562</v>
      </c>
      <c r="D53" s="21">
        <f t="shared" si="1"/>
        <v>-300.79191878826805</v>
      </c>
      <c r="E53" s="21">
        <f t="shared" si="2"/>
        <v>-1997.5182290873879</v>
      </c>
      <c r="F53" s="21">
        <f t="shared" si="3"/>
        <v>180126.0735302465</v>
      </c>
    </row>
    <row r="54" spans="2:6" x14ac:dyDescent="0.6">
      <c r="B54" s="15">
        <v>37</v>
      </c>
      <c r="C54" s="21">
        <f t="shared" si="0"/>
        <v>-2298.3101478756562</v>
      </c>
      <c r="D54" s="21">
        <f t="shared" si="1"/>
        <v>-297.49285503086264</v>
      </c>
      <c r="E54" s="21">
        <f t="shared" si="2"/>
        <v>-2000.8172928447934</v>
      </c>
      <c r="F54" s="21">
        <f t="shared" si="3"/>
        <v>178125.25623740171</v>
      </c>
    </row>
    <row r="55" spans="2:6" x14ac:dyDescent="0.6">
      <c r="B55" s="15">
        <v>38</v>
      </c>
      <c r="C55" s="21">
        <f t="shared" si="0"/>
        <v>-2298.3101478756557</v>
      </c>
      <c r="D55" s="21">
        <f t="shared" si="1"/>
        <v>-294.18834260144149</v>
      </c>
      <c r="E55" s="21">
        <f t="shared" si="2"/>
        <v>-2004.1218052742142</v>
      </c>
      <c r="F55" s="21">
        <f t="shared" si="3"/>
        <v>176121.1344321275</v>
      </c>
    </row>
    <row r="56" spans="2:6" x14ac:dyDescent="0.6">
      <c r="B56" s="15">
        <v>39</v>
      </c>
      <c r="C56" s="21">
        <f t="shared" si="0"/>
        <v>-2298.3101478756562</v>
      </c>
      <c r="D56" s="21">
        <f t="shared" si="1"/>
        <v>-290.87837250107998</v>
      </c>
      <c r="E56" s="21">
        <f t="shared" si="2"/>
        <v>-2007.4317753745761</v>
      </c>
      <c r="F56" s="21">
        <f t="shared" si="3"/>
        <v>174113.70265675292</v>
      </c>
    </row>
    <row r="57" spans="2:6" x14ac:dyDescent="0.6">
      <c r="B57" s="15">
        <v>40</v>
      </c>
      <c r="C57" s="21">
        <f t="shared" si="0"/>
        <v>-2298.3101478756562</v>
      </c>
      <c r="D57" s="21">
        <f t="shared" si="1"/>
        <v>-287.56293571599076</v>
      </c>
      <c r="E57" s="21">
        <f t="shared" si="2"/>
        <v>-2010.7472121596652</v>
      </c>
      <c r="F57" s="21">
        <f t="shared" si="3"/>
        <v>172102.95544459327</v>
      </c>
    </row>
    <row r="58" spans="2:6" x14ac:dyDescent="0.6">
      <c r="B58" s="15">
        <v>41</v>
      </c>
      <c r="C58" s="21">
        <f t="shared" si="0"/>
        <v>-2298.3101478756562</v>
      </c>
      <c r="D58" s="21">
        <f t="shared" si="1"/>
        <v>-284.24202321749971</v>
      </c>
      <c r="E58" s="21">
        <f t="shared" si="2"/>
        <v>-2014.0681246581564</v>
      </c>
      <c r="F58" s="21">
        <f t="shared" si="3"/>
        <v>170088.88731993511</v>
      </c>
    </row>
    <row r="59" spans="2:6" x14ac:dyDescent="0.6">
      <c r="B59" s="15">
        <v>42</v>
      </c>
      <c r="C59" s="21">
        <f t="shared" si="0"/>
        <v>-2298.3101478756562</v>
      </c>
      <c r="D59" s="21">
        <f t="shared" si="1"/>
        <v>-280.91562596202084</v>
      </c>
      <c r="E59" s="21">
        <f t="shared" si="2"/>
        <v>-2017.3945219136353</v>
      </c>
      <c r="F59" s="21">
        <f t="shared" si="3"/>
        <v>168071.49279802147</v>
      </c>
    </row>
    <row r="60" spans="2:6" x14ac:dyDescent="0.6">
      <c r="B60" s="15">
        <v>43</v>
      </c>
      <c r="C60" s="21">
        <f t="shared" si="0"/>
        <v>-2298.3101478756557</v>
      </c>
      <c r="D60" s="21">
        <f t="shared" si="1"/>
        <v>-277.5837348910319</v>
      </c>
      <c r="E60" s="21">
        <f t="shared" si="2"/>
        <v>-2020.7264129846239</v>
      </c>
      <c r="F60" s="21">
        <f t="shared" si="3"/>
        <v>166050.76638503684</v>
      </c>
    </row>
    <row r="61" spans="2:6" x14ac:dyDescent="0.6">
      <c r="B61" s="15">
        <v>44</v>
      </c>
      <c r="C61" s="21">
        <f t="shared" si="0"/>
        <v>-2298.3101478756562</v>
      </c>
      <c r="D61" s="21">
        <f t="shared" si="1"/>
        <v>-274.24634093105021</v>
      </c>
      <c r="E61" s="21">
        <f t="shared" si="2"/>
        <v>-2024.0638069446061</v>
      </c>
      <c r="F61" s="21">
        <f t="shared" si="3"/>
        <v>164026.70257809223</v>
      </c>
    </row>
    <row r="62" spans="2:6" x14ac:dyDescent="0.6">
      <c r="B62" s="15">
        <v>45</v>
      </c>
      <c r="C62" s="21">
        <f t="shared" si="0"/>
        <v>-2298.3101478756562</v>
      </c>
      <c r="D62" s="21">
        <f t="shared" si="1"/>
        <v>-270.90343499360694</v>
      </c>
      <c r="E62" s="21">
        <f t="shared" si="2"/>
        <v>-2027.4067128820491</v>
      </c>
      <c r="F62" s="21">
        <f t="shared" si="3"/>
        <v>161999.29586521018</v>
      </c>
    </row>
    <row r="63" spans="2:6" x14ac:dyDescent="0.6">
      <c r="B63" s="15">
        <v>46</v>
      </c>
      <c r="C63" s="21">
        <f t="shared" si="0"/>
        <v>-2298.3101478756562</v>
      </c>
      <c r="D63" s="21">
        <f t="shared" si="1"/>
        <v>-267.55500797522348</v>
      </c>
      <c r="E63" s="21">
        <f t="shared" si="2"/>
        <v>-2030.7551399004326</v>
      </c>
      <c r="F63" s="21">
        <f t="shared" si="3"/>
        <v>159968.54072530975</v>
      </c>
    </row>
    <row r="64" spans="2:6" x14ac:dyDescent="0.6">
      <c r="B64" s="15">
        <v>47</v>
      </c>
      <c r="C64" s="21">
        <f t="shared" si="0"/>
        <v>-2298.3101478756557</v>
      </c>
      <c r="D64" s="21">
        <f t="shared" si="1"/>
        <v>-264.20105075738553</v>
      </c>
      <c r="E64" s="21">
        <f t="shared" si="2"/>
        <v>-2034.1090971182703</v>
      </c>
      <c r="F64" s="21">
        <f t="shared" si="3"/>
        <v>157934.43162819149</v>
      </c>
    </row>
    <row r="65" spans="2:6" x14ac:dyDescent="0.6">
      <c r="B65" s="15">
        <v>48</v>
      </c>
      <c r="C65" s="21">
        <f t="shared" si="0"/>
        <v>-2298.3101478756562</v>
      </c>
      <c r="D65" s="21">
        <f t="shared" si="1"/>
        <v>-260.84155420651911</v>
      </c>
      <c r="E65" s="21">
        <f t="shared" si="2"/>
        <v>-2037.4685936691371</v>
      </c>
      <c r="F65" s="21">
        <f t="shared" si="3"/>
        <v>155896.96303452237</v>
      </c>
    </row>
    <row r="66" spans="2:6" x14ac:dyDescent="0.6">
      <c r="B66" s="15">
        <v>49</v>
      </c>
      <c r="C66" s="21">
        <f t="shared" si="0"/>
        <v>-2298.3101478756557</v>
      </c>
      <c r="D66" s="21">
        <f t="shared" si="1"/>
        <v>-257.4765091739655</v>
      </c>
      <c r="E66" s="21">
        <f t="shared" si="2"/>
        <v>-2040.8336387016902</v>
      </c>
      <c r="F66" s="21">
        <f t="shared" si="3"/>
        <v>153856.12939582067</v>
      </c>
    </row>
    <row r="67" spans="2:6" x14ac:dyDescent="0.6">
      <c r="B67" s="15">
        <v>50</v>
      </c>
      <c r="C67" s="21">
        <f t="shared" si="0"/>
        <v>-2298.3101478756562</v>
      </c>
      <c r="D67" s="21">
        <f t="shared" si="1"/>
        <v>-254.10590649595602</v>
      </c>
      <c r="E67" s="21">
        <f t="shared" si="2"/>
        <v>-2044.2042413797001</v>
      </c>
      <c r="F67" s="21">
        <f t="shared" si="3"/>
        <v>151811.92515444098</v>
      </c>
    </row>
    <row r="68" spans="2:6" x14ac:dyDescent="0.6">
      <c r="B68" s="15">
        <v>51</v>
      </c>
      <c r="C68" s="21">
        <f t="shared" si="0"/>
        <v>-2298.3101478756562</v>
      </c>
      <c r="D68" s="21">
        <f t="shared" si="1"/>
        <v>-250.72973699358724</v>
      </c>
      <c r="E68" s="21">
        <f t="shared" si="2"/>
        <v>-2047.5804108820691</v>
      </c>
      <c r="F68" s="21">
        <f t="shared" si="3"/>
        <v>149764.3447435589</v>
      </c>
    </row>
    <row r="69" spans="2:6" x14ac:dyDescent="0.6">
      <c r="B69" s="15">
        <v>52</v>
      </c>
      <c r="C69" s="21">
        <f t="shared" si="0"/>
        <v>-2298.3101478756562</v>
      </c>
      <c r="D69" s="21">
        <f t="shared" si="1"/>
        <v>-247.34799147279634</v>
      </c>
      <c r="E69" s="21">
        <f t="shared" si="2"/>
        <v>-2050.9621564028598</v>
      </c>
      <c r="F69" s="21">
        <f t="shared" si="3"/>
        <v>147713.38258715605</v>
      </c>
    </row>
    <row r="70" spans="2:6" x14ac:dyDescent="0.6">
      <c r="B70" s="15">
        <v>53</v>
      </c>
      <c r="C70" s="21">
        <f t="shared" si="0"/>
        <v>-2298.3101478756562</v>
      </c>
      <c r="D70" s="21">
        <f t="shared" si="1"/>
        <v>-243.9606607243353</v>
      </c>
      <c r="E70" s="21">
        <f t="shared" si="2"/>
        <v>-2054.3494871513208</v>
      </c>
      <c r="F70" s="21">
        <f t="shared" si="3"/>
        <v>145659.03310000474</v>
      </c>
    </row>
    <row r="71" spans="2:6" x14ac:dyDescent="0.6">
      <c r="B71" s="15">
        <v>54</v>
      </c>
      <c r="C71" s="21">
        <f t="shared" si="0"/>
        <v>-2298.3101478756557</v>
      </c>
      <c r="D71" s="21">
        <f t="shared" si="1"/>
        <v>-240.56773552374685</v>
      </c>
      <c r="E71" s="21">
        <f t="shared" si="2"/>
        <v>-2057.742412351909</v>
      </c>
      <c r="F71" s="21">
        <f t="shared" si="3"/>
        <v>143601.29068765283</v>
      </c>
    </row>
    <row r="72" spans="2:6" x14ac:dyDescent="0.6">
      <c r="B72" s="15">
        <v>55</v>
      </c>
      <c r="C72" s="21">
        <f t="shared" si="0"/>
        <v>-2298.3101478756557</v>
      </c>
      <c r="D72" s="21">
        <f t="shared" si="1"/>
        <v>-237.16920663133823</v>
      </c>
      <c r="E72" s="21">
        <f t="shared" si="2"/>
        <v>-2061.1409412443177</v>
      </c>
      <c r="F72" s="21">
        <f t="shared" si="3"/>
        <v>141540.14974640851</v>
      </c>
    </row>
    <row r="73" spans="2:6" x14ac:dyDescent="0.6">
      <c r="B73" s="15">
        <v>56</v>
      </c>
      <c r="C73" s="21">
        <f t="shared" si="0"/>
        <v>-2298.3101478756562</v>
      </c>
      <c r="D73" s="21">
        <f t="shared" si="1"/>
        <v>-233.76506479215686</v>
      </c>
      <c r="E73" s="21">
        <f t="shared" si="2"/>
        <v>-2064.5450830834993</v>
      </c>
      <c r="F73" s="21">
        <f t="shared" si="3"/>
        <v>139475.60466332501</v>
      </c>
    </row>
    <row r="74" spans="2:6" x14ac:dyDescent="0.6">
      <c r="B74" s="15">
        <v>57</v>
      </c>
      <c r="C74" s="21">
        <f t="shared" si="0"/>
        <v>-2298.3101478756557</v>
      </c>
      <c r="D74" s="21">
        <f t="shared" si="1"/>
        <v>-230.35530073596479</v>
      </c>
      <c r="E74" s="21">
        <f t="shared" si="2"/>
        <v>-2067.9548471396911</v>
      </c>
      <c r="F74" s="21">
        <f t="shared" si="3"/>
        <v>137407.64981618532</v>
      </c>
    </row>
    <row r="75" spans="2:6" x14ac:dyDescent="0.6">
      <c r="B75" s="15">
        <v>58</v>
      </c>
      <c r="C75" s="21">
        <f t="shared" si="0"/>
        <v>-2298.3101478756562</v>
      </c>
      <c r="D75" s="21">
        <f t="shared" si="1"/>
        <v>-226.93990517721355</v>
      </c>
      <c r="E75" s="21">
        <f t="shared" si="2"/>
        <v>-2071.3702426984428</v>
      </c>
      <c r="F75" s="21">
        <f t="shared" si="3"/>
        <v>135336.27957348689</v>
      </c>
    </row>
    <row r="76" spans="2:6" x14ac:dyDescent="0.6">
      <c r="B76" s="15">
        <v>59</v>
      </c>
      <c r="C76" s="21">
        <f t="shared" si="0"/>
        <v>-2298.3101478756557</v>
      </c>
      <c r="D76" s="21">
        <f t="shared" si="1"/>
        <v>-223.51886881501889</v>
      </c>
      <c r="E76" s="21">
        <f t="shared" si="2"/>
        <v>-2074.791279060637</v>
      </c>
      <c r="F76" s="21">
        <f t="shared" si="3"/>
        <v>133261.48829442624</v>
      </c>
    </row>
    <row r="77" spans="2:6" x14ac:dyDescent="0.6">
      <c r="B77" s="15">
        <v>60</v>
      </c>
      <c r="C77" s="21">
        <f t="shared" si="0"/>
        <v>-2298.3101478756557</v>
      </c>
      <c r="D77" s="21">
        <f t="shared" si="1"/>
        <v>-220.09218233313518</v>
      </c>
      <c r="E77" s="21">
        <f t="shared" si="2"/>
        <v>-2078.2179655425207</v>
      </c>
      <c r="F77" s="21">
        <f t="shared" si="3"/>
        <v>131183.27032888372</v>
      </c>
    </row>
    <row r="78" spans="2:6" x14ac:dyDescent="0.6">
      <c r="B78" s="15">
        <v>61</v>
      </c>
      <c r="C78" s="21">
        <f t="shared" si="0"/>
        <v>-2298.3101478756562</v>
      </c>
      <c r="D78" s="21">
        <f t="shared" si="1"/>
        <v>-216.6598363999305</v>
      </c>
      <c r="E78" s="21">
        <f t="shared" si="2"/>
        <v>-2081.6503114757256</v>
      </c>
      <c r="F78" s="21">
        <f t="shared" si="3"/>
        <v>129101.620017408</v>
      </c>
    </row>
    <row r="79" spans="2:6" x14ac:dyDescent="0.6">
      <c r="B79" s="15">
        <v>62</v>
      </c>
      <c r="C79" s="21">
        <f t="shared" si="0"/>
        <v>-2298.3101478756557</v>
      </c>
      <c r="D79" s="21">
        <f t="shared" si="1"/>
        <v>-213.22182166836075</v>
      </c>
      <c r="E79" s="21">
        <f t="shared" si="2"/>
        <v>-2085.0883262072948</v>
      </c>
      <c r="F79" s="21">
        <f t="shared" si="3"/>
        <v>127016.53169120071</v>
      </c>
    </row>
    <row r="80" spans="2:6" x14ac:dyDescent="0.6">
      <c r="B80" s="15">
        <v>63</v>
      </c>
      <c r="C80" s="21">
        <f t="shared" si="0"/>
        <v>-2298.3101478756562</v>
      </c>
      <c r="D80" s="21">
        <f t="shared" si="1"/>
        <v>-209.77812877594465</v>
      </c>
      <c r="E80" s="21">
        <f t="shared" si="2"/>
        <v>-2088.5320190997118</v>
      </c>
      <c r="F80" s="21">
        <f t="shared" si="3"/>
        <v>124927.999672101</v>
      </c>
    </row>
    <row r="81" spans="2:6" x14ac:dyDescent="0.6">
      <c r="B81" s="15">
        <v>64</v>
      </c>
      <c r="C81" s="21">
        <f t="shared" si="0"/>
        <v>-2298.3101478756557</v>
      </c>
      <c r="D81" s="21">
        <f t="shared" si="1"/>
        <v>-206.32874834473785</v>
      </c>
      <c r="E81" s="21">
        <f t="shared" si="2"/>
        <v>-2091.9813995309178</v>
      </c>
      <c r="F81" s="21">
        <f t="shared" si="3"/>
        <v>122836.01827257007</v>
      </c>
    </row>
    <row r="82" spans="2:6" x14ac:dyDescent="0.6">
      <c r="B82" s="15">
        <v>65</v>
      </c>
      <c r="C82" s="21">
        <f t="shared" si="0"/>
        <v>-2298.3101478756562</v>
      </c>
      <c r="D82" s="21">
        <f t="shared" si="1"/>
        <v>-202.87367098130773</v>
      </c>
      <c r="E82" s="21">
        <f t="shared" si="2"/>
        <v>-2095.4364768943483</v>
      </c>
      <c r="F82" s="21">
        <f t="shared" si="3"/>
        <v>120740.58179567572</v>
      </c>
    </row>
    <row r="83" spans="2:6" x14ac:dyDescent="0.6">
      <c r="B83" s="15">
        <v>66</v>
      </c>
      <c r="C83" s="21">
        <f t="shared" ref="C83:C137" si="4">SUM(D83:E83)</f>
        <v>-2298.3101478756562</v>
      </c>
      <c r="D83" s="21">
        <f t="shared" ref="D83:D137" si="5">IPMT($B$3,$B83,$C$3,$D$3)</f>
        <v>-199.41288727670741</v>
      </c>
      <c r="E83" s="21">
        <f t="shared" ref="E83:E137" si="6">PPMT($B$3,$B83,$C$3,$D$3)</f>
        <v>-2098.8972605989488</v>
      </c>
      <c r="F83" s="21">
        <f t="shared" si="3"/>
        <v>118641.68453507677</v>
      </c>
    </row>
    <row r="84" spans="2:6" x14ac:dyDescent="0.6">
      <c r="B84" s="15">
        <v>67</v>
      </c>
      <c r="C84" s="21">
        <f t="shared" si="4"/>
        <v>-2298.3101478756562</v>
      </c>
      <c r="D84" s="21">
        <f t="shared" si="5"/>
        <v>-195.94638780645062</v>
      </c>
      <c r="E84" s="21">
        <f t="shared" si="6"/>
        <v>-2102.3637600692055</v>
      </c>
      <c r="F84" s="21">
        <f t="shared" ref="F84:F137" si="7">F83+E84</f>
        <v>116539.32077500757</v>
      </c>
    </row>
    <row r="85" spans="2:6" x14ac:dyDescent="0.6">
      <c r="B85" s="15">
        <v>68</v>
      </c>
      <c r="C85" s="21">
        <f t="shared" si="4"/>
        <v>-2298.3101478756557</v>
      </c>
      <c r="D85" s="21">
        <f t="shared" si="5"/>
        <v>-192.47416313048561</v>
      </c>
      <c r="E85" s="21">
        <f t="shared" si="6"/>
        <v>-2105.8359847451702</v>
      </c>
      <c r="F85" s="21">
        <f t="shared" si="7"/>
        <v>114433.4847902624</v>
      </c>
    </row>
    <row r="86" spans="2:6" x14ac:dyDescent="0.6">
      <c r="B86" s="15">
        <v>69</v>
      </c>
      <c r="C86" s="21">
        <f t="shared" si="4"/>
        <v>-2298.3101478756562</v>
      </c>
      <c r="D86" s="21">
        <f t="shared" si="5"/>
        <v>-188.99620379316971</v>
      </c>
      <c r="E86" s="21">
        <f t="shared" si="6"/>
        <v>-2109.3139440824866</v>
      </c>
      <c r="F86" s="21">
        <f t="shared" si="7"/>
        <v>112324.17084617991</v>
      </c>
    </row>
    <row r="87" spans="2:6" x14ac:dyDescent="0.6">
      <c r="B87" s="15">
        <v>70</v>
      </c>
      <c r="C87" s="21">
        <f t="shared" si="4"/>
        <v>-2298.3101478756562</v>
      </c>
      <c r="D87" s="21">
        <f t="shared" si="5"/>
        <v>-185.5125003232435</v>
      </c>
      <c r="E87" s="21">
        <f t="shared" si="6"/>
        <v>-2112.7976475524129</v>
      </c>
      <c r="F87" s="21">
        <f t="shared" si="7"/>
        <v>110211.37319862749</v>
      </c>
    </row>
    <row r="88" spans="2:6" x14ac:dyDescent="0.6">
      <c r="B88" s="15">
        <v>71</v>
      </c>
      <c r="C88" s="21">
        <f t="shared" si="4"/>
        <v>-2298.3101478756562</v>
      </c>
      <c r="D88" s="21">
        <f t="shared" si="5"/>
        <v>-182.02304323380491</v>
      </c>
      <c r="E88" s="21">
        <f t="shared" si="6"/>
        <v>-2116.2871046418513</v>
      </c>
      <c r="F88" s="21">
        <f t="shared" si="7"/>
        <v>108095.08609398565</v>
      </c>
    </row>
    <row r="89" spans="2:6" x14ac:dyDescent="0.6">
      <c r="B89" s="15">
        <v>72</v>
      </c>
      <c r="C89" s="21">
        <f t="shared" si="4"/>
        <v>-2298.3101478756557</v>
      </c>
      <c r="D89" s="21">
        <f t="shared" si="5"/>
        <v>-178.52782302228348</v>
      </c>
      <c r="E89" s="21">
        <f t="shared" si="6"/>
        <v>-2119.7823248533723</v>
      </c>
      <c r="F89" s="21">
        <f t="shared" si="7"/>
        <v>105975.30376913228</v>
      </c>
    </row>
    <row r="90" spans="2:6" x14ac:dyDescent="0.6">
      <c r="B90" s="15">
        <v>73</v>
      </c>
      <c r="C90" s="21">
        <f t="shared" si="4"/>
        <v>-2298.3101478756557</v>
      </c>
      <c r="D90" s="21">
        <f t="shared" si="5"/>
        <v>-175.02683017041471</v>
      </c>
      <c r="E90" s="21">
        <f t="shared" si="6"/>
        <v>-2123.2833177052412</v>
      </c>
      <c r="F90" s="21">
        <f t="shared" si="7"/>
        <v>103852.02045142704</v>
      </c>
    </row>
    <row r="91" spans="2:6" x14ac:dyDescent="0.6">
      <c r="B91" s="15">
        <v>74</v>
      </c>
      <c r="C91" s="21">
        <f t="shared" si="4"/>
        <v>-2298.3101478756562</v>
      </c>
      <c r="D91" s="21">
        <f t="shared" si="5"/>
        <v>-171.52005514421359</v>
      </c>
      <c r="E91" s="21">
        <f t="shared" si="6"/>
        <v>-2126.7900927314427</v>
      </c>
      <c r="F91" s="21">
        <f t="shared" si="7"/>
        <v>101725.2303586956</v>
      </c>
    </row>
    <row r="92" spans="2:6" x14ac:dyDescent="0.6">
      <c r="B92" s="15">
        <v>75</v>
      </c>
      <c r="C92" s="21">
        <f t="shared" si="4"/>
        <v>-2298.3101478756562</v>
      </c>
      <c r="D92" s="21">
        <f t="shared" si="5"/>
        <v>-168.00748839394919</v>
      </c>
      <c r="E92" s="21">
        <f t="shared" si="6"/>
        <v>-2130.302659481707</v>
      </c>
      <c r="F92" s="21">
        <f t="shared" si="7"/>
        <v>99594.927699213891</v>
      </c>
    </row>
    <row r="93" spans="2:6" x14ac:dyDescent="0.6">
      <c r="B93" s="15">
        <v>76</v>
      </c>
      <c r="C93" s="21">
        <f t="shared" si="4"/>
        <v>-2298.3101478756562</v>
      </c>
      <c r="D93" s="21">
        <f t="shared" si="5"/>
        <v>-164.48912035411826</v>
      </c>
      <c r="E93" s="21">
        <f t="shared" si="6"/>
        <v>-2133.8210275215379</v>
      </c>
      <c r="F93" s="21">
        <f t="shared" si="7"/>
        <v>97461.106671692352</v>
      </c>
    </row>
    <row r="94" spans="2:6" x14ac:dyDescent="0.6">
      <c r="B94" s="15">
        <v>77</v>
      </c>
      <c r="C94" s="21">
        <f t="shared" si="4"/>
        <v>-2298.3101478756557</v>
      </c>
      <c r="D94" s="21">
        <f t="shared" si="5"/>
        <v>-160.96494144341946</v>
      </c>
      <c r="E94" s="21">
        <f t="shared" si="6"/>
        <v>-2137.3452064322364</v>
      </c>
      <c r="F94" s="21">
        <f t="shared" si="7"/>
        <v>95323.761465260119</v>
      </c>
    </row>
    <row r="95" spans="2:6" x14ac:dyDescent="0.6">
      <c r="B95" s="15">
        <v>78</v>
      </c>
      <c r="C95" s="21">
        <f t="shared" si="4"/>
        <v>-2298.3101478756562</v>
      </c>
      <c r="D95" s="21">
        <f t="shared" si="5"/>
        <v>-157.43494206472718</v>
      </c>
      <c r="E95" s="21">
        <f t="shared" si="6"/>
        <v>-2140.8752058109289</v>
      </c>
      <c r="F95" s="21">
        <f t="shared" si="7"/>
        <v>93182.886259449195</v>
      </c>
    </row>
    <row r="96" spans="2:6" x14ac:dyDescent="0.6">
      <c r="B96" s="15">
        <v>79</v>
      </c>
      <c r="C96" s="21">
        <f t="shared" si="4"/>
        <v>-2298.3101478756557</v>
      </c>
      <c r="D96" s="21">
        <f t="shared" si="5"/>
        <v>-153.89911260506523</v>
      </c>
      <c r="E96" s="21">
        <f t="shared" si="6"/>
        <v>-2144.4110352705907</v>
      </c>
      <c r="F96" s="21">
        <f t="shared" si="7"/>
        <v>91038.475224178605</v>
      </c>
    </row>
    <row r="97" spans="2:6" x14ac:dyDescent="0.6">
      <c r="B97" s="15">
        <v>80</v>
      </c>
      <c r="C97" s="21">
        <f t="shared" si="4"/>
        <v>-2298.3101478756557</v>
      </c>
      <c r="D97" s="21">
        <f t="shared" si="5"/>
        <v>-150.35744343558096</v>
      </c>
      <c r="E97" s="21">
        <f t="shared" si="6"/>
        <v>-2147.9527044400747</v>
      </c>
      <c r="F97" s="21">
        <f t="shared" si="7"/>
        <v>88890.52251973853</v>
      </c>
    </row>
    <row r="98" spans="2:6" x14ac:dyDescent="0.6">
      <c r="B98" s="15">
        <v>81</v>
      </c>
      <c r="C98" s="21">
        <f t="shared" si="4"/>
        <v>-2298.3101478756562</v>
      </c>
      <c r="D98" s="21">
        <f t="shared" si="5"/>
        <v>-146.80992491151872</v>
      </c>
      <c r="E98" s="21">
        <f t="shared" si="6"/>
        <v>-2151.5002229641373</v>
      </c>
      <c r="F98" s="21">
        <f t="shared" si="7"/>
        <v>86739.02229677439</v>
      </c>
    </row>
    <row r="99" spans="2:6" x14ac:dyDescent="0.6">
      <c r="B99" s="15">
        <v>82</v>
      </c>
      <c r="C99" s="21">
        <f t="shared" si="4"/>
        <v>-2298.3101478756557</v>
      </c>
      <c r="D99" s="21">
        <f t="shared" si="5"/>
        <v>-143.25654737219398</v>
      </c>
      <c r="E99" s="21">
        <f t="shared" si="6"/>
        <v>-2155.0536005034619</v>
      </c>
      <c r="F99" s="21">
        <f t="shared" si="7"/>
        <v>84583.968696270924</v>
      </c>
    </row>
    <row r="100" spans="2:6" x14ac:dyDescent="0.6">
      <c r="B100" s="15">
        <v>83</v>
      </c>
      <c r="C100" s="21">
        <f t="shared" si="4"/>
        <v>-2298.3101478756562</v>
      </c>
      <c r="D100" s="21">
        <f t="shared" si="5"/>
        <v>-139.6973011409666</v>
      </c>
      <c r="E100" s="21">
        <f t="shared" si="6"/>
        <v>-2158.6128467346894</v>
      </c>
      <c r="F100" s="21">
        <f t="shared" si="7"/>
        <v>82425.355849536238</v>
      </c>
    </row>
    <row r="101" spans="2:6" x14ac:dyDescent="0.6">
      <c r="B101" s="15">
        <v>84</v>
      </c>
      <c r="C101" s="21">
        <f t="shared" si="4"/>
        <v>-2298.3101478756562</v>
      </c>
      <c r="D101" s="21">
        <f t="shared" si="5"/>
        <v>-136.13217652521482</v>
      </c>
      <c r="E101" s="21">
        <f t="shared" si="6"/>
        <v>-2162.1779713504416</v>
      </c>
      <c r="F101" s="21">
        <f t="shared" si="7"/>
        <v>80263.177878185801</v>
      </c>
    </row>
    <row r="102" spans="2:6" x14ac:dyDescent="0.6">
      <c r="B102" s="15">
        <v>85</v>
      </c>
      <c r="C102" s="21">
        <f t="shared" si="4"/>
        <v>-2298.3101478756557</v>
      </c>
      <c r="D102" s="21">
        <f t="shared" si="5"/>
        <v>-132.56116381630861</v>
      </c>
      <c r="E102" s="21">
        <f t="shared" si="6"/>
        <v>-2165.7489840593471</v>
      </c>
      <c r="F102" s="21">
        <f t="shared" si="7"/>
        <v>78097.428894126453</v>
      </c>
    </row>
    <row r="103" spans="2:6" x14ac:dyDescent="0.6">
      <c r="B103" s="15">
        <v>86</v>
      </c>
      <c r="C103" s="21">
        <f t="shared" si="4"/>
        <v>-2298.3101478756562</v>
      </c>
      <c r="D103" s="21">
        <f t="shared" si="5"/>
        <v>-128.98425328958345</v>
      </c>
      <c r="E103" s="21">
        <f t="shared" si="6"/>
        <v>-2169.3258945860725</v>
      </c>
      <c r="F103" s="21">
        <f t="shared" si="7"/>
        <v>75928.102999540381</v>
      </c>
    </row>
    <row r="104" spans="2:6" x14ac:dyDescent="0.6">
      <c r="B104" s="15">
        <v>87</v>
      </c>
      <c r="C104" s="21">
        <f t="shared" si="4"/>
        <v>-2298.3101478756562</v>
      </c>
      <c r="D104" s="21">
        <f t="shared" si="5"/>
        <v>-125.40143520431373</v>
      </c>
      <c r="E104" s="21">
        <f t="shared" si="6"/>
        <v>-2172.9087126713425</v>
      </c>
      <c r="F104" s="21">
        <f t="shared" si="7"/>
        <v>73755.194286869038</v>
      </c>
    </row>
    <row r="105" spans="2:6" x14ac:dyDescent="0.6">
      <c r="B105" s="15">
        <v>88</v>
      </c>
      <c r="C105" s="21">
        <f t="shared" si="4"/>
        <v>-2298.3101478756562</v>
      </c>
      <c r="D105" s="21">
        <f t="shared" si="5"/>
        <v>-121.8126998036862</v>
      </c>
      <c r="E105" s="21">
        <f t="shared" si="6"/>
        <v>-2176.4974480719702</v>
      </c>
      <c r="F105" s="21">
        <f t="shared" si="7"/>
        <v>71578.69683879707</v>
      </c>
    </row>
    <row r="106" spans="2:6" x14ac:dyDescent="0.6">
      <c r="B106" s="15">
        <v>89</v>
      </c>
      <c r="C106" s="21">
        <f t="shared" si="4"/>
        <v>-2298.3101478756562</v>
      </c>
      <c r="D106" s="21">
        <f t="shared" si="5"/>
        <v>-118.21803731477345</v>
      </c>
      <c r="E106" s="21">
        <f t="shared" si="6"/>
        <v>-2180.0921105608827</v>
      </c>
      <c r="F106" s="21">
        <f t="shared" si="7"/>
        <v>69398.604728236183</v>
      </c>
    </row>
    <row r="107" spans="2:6" x14ac:dyDescent="0.6">
      <c r="B107" s="15">
        <v>90</v>
      </c>
      <c r="C107" s="21">
        <f t="shared" si="4"/>
        <v>-2298.3101478756562</v>
      </c>
      <c r="D107" s="21">
        <f t="shared" si="5"/>
        <v>-114.61743794850732</v>
      </c>
      <c r="E107" s="21">
        <f t="shared" si="6"/>
        <v>-2183.6927099271488</v>
      </c>
      <c r="F107" s="21">
        <f t="shared" si="7"/>
        <v>67214.912018309027</v>
      </c>
    </row>
    <row r="108" spans="2:6" x14ac:dyDescent="0.6">
      <c r="B108" s="15">
        <v>91</v>
      </c>
      <c r="C108" s="21">
        <f t="shared" si="4"/>
        <v>-2298.3101478756562</v>
      </c>
      <c r="D108" s="21">
        <f t="shared" si="5"/>
        <v>-111.01089189965214</v>
      </c>
      <c r="E108" s="21">
        <f t="shared" si="6"/>
        <v>-2187.2992559760041</v>
      </c>
      <c r="F108" s="21">
        <f t="shared" si="7"/>
        <v>65027.612762333025</v>
      </c>
    </row>
    <row r="109" spans="2:6" x14ac:dyDescent="0.6">
      <c r="B109" s="15">
        <v>92</v>
      </c>
      <c r="C109" s="21">
        <f t="shared" si="4"/>
        <v>-2298.3101478756562</v>
      </c>
      <c r="D109" s="21">
        <f t="shared" si="5"/>
        <v>-107.39838934677816</v>
      </c>
      <c r="E109" s="21">
        <f t="shared" si="6"/>
        <v>-2190.9117585288782</v>
      </c>
      <c r="F109" s="21">
        <f t="shared" si="7"/>
        <v>62836.701003804148</v>
      </c>
    </row>
    <row r="110" spans="2:6" x14ac:dyDescent="0.6">
      <c r="B110" s="15">
        <v>93</v>
      </c>
      <c r="C110" s="21">
        <f t="shared" si="4"/>
        <v>-2298.3101478756562</v>
      </c>
      <c r="D110" s="21">
        <f t="shared" si="5"/>
        <v>-103.77992045223469</v>
      </c>
      <c r="E110" s="21">
        <f t="shared" si="6"/>
        <v>-2194.5302274234214</v>
      </c>
      <c r="F110" s="21">
        <f t="shared" si="7"/>
        <v>60642.170776380728</v>
      </c>
    </row>
    <row r="111" spans="2:6" x14ac:dyDescent="0.6">
      <c r="B111" s="15">
        <v>94</v>
      </c>
      <c r="C111" s="21">
        <f t="shared" si="4"/>
        <v>-2298.3101478756562</v>
      </c>
      <c r="D111" s="21">
        <f t="shared" si="5"/>
        <v>-100.15547536212343</v>
      </c>
      <c r="E111" s="21">
        <f t="shared" si="6"/>
        <v>-2198.1546725135327</v>
      </c>
      <c r="F111" s="21">
        <f t="shared" si="7"/>
        <v>58444.016103867194</v>
      </c>
    </row>
    <row r="112" spans="2:6" x14ac:dyDescent="0.6">
      <c r="B112" s="15">
        <v>95</v>
      </c>
      <c r="C112" s="21">
        <f t="shared" si="4"/>
        <v>-2298.3101478756562</v>
      </c>
      <c r="D112" s="21">
        <f t="shared" si="5"/>
        <v>-96.525044206271517</v>
      </c>
      <c r="E112" s="21">
        <f t="shared" si="6"/>
        <v>-2201.7851036693846</v>
      </c>
      <c r="F112" s="21">
        <f t="shared" si="7"/>
        <v>56242.231000197811</v>
      </c>
    </row>
    <row r="113" spans="2:6" x14ac:dyDescent="0.6">
      <c r="B113" s="15">
        <v>96</v>
      </c>
      <c r="C113" s="21">
        <f t="shared" si="4"/>
        <v>-2298.3101478756557</v>
      </c>
      <c r="D113" s="21">
        <f t="shared" si="5"/>
        <v>-92.888617098204676</v>
      </c>
      <c r="E113" s="21">
        <f t="shared" si="6"/>
        <v>-2205.4215307774512</v>
      </c>
      <c r="F113" s="21">
        <f t="shared" si="7"/>
        <v>54036.809469420361</v>
      </c>
    </row>
    <row r="114" spans="2:6" x14ac:dyDescent="0.6">
      <c r="B114" s="15">
        <v>97</v>
      </c>
      <c r="C114" s="21">
        <f t="shared" si="4"/>
        <v>-2298.3101478756562</v>
      </c>
      <c r="D114" s="21">
        <f t="shared" si="5"/>
        <v>-89.246184135120345</v>
      </c>
      <c r="E114" s="21">
        <f t="shared" si="6"/>
        <v>-2209.0639637405357</v>
      </c>
      <c r="F114" s="21">
        <f t="shared" si="7"/>
        <v>51827.745505679828</v>
      </c>
    </row>
    <row r="115" spans="2:6" x14ac:dyDescent="0.6">
      <c r="B115" s="15">
        <v>98</v>
      </c>
      <c r="C115" s="21">
        <f t="shared" si="4"/>
        <v>-2298.3101478756557</v>
      </c>
      <c r="D115" s="21">
        <f t="shared" si="5"/>
        <v>-85.597735397860717</v>
      </c>
      <c r="E115" s="21">
        <f t="shared" si="6"/>
        <v>-2212.7124124777952</v>
      </c>
      <c r="F115" s="21">
        <f t="shared" si="7"/>
        <v>49615.03309320203</v>
      </c>
    </row>
    <row r="116" spans="2:6" x14ac:dyDescent="0.6">
      <c r="B116" s="15">
        <v>99</v>
      </c>
      <c r="C116" s="21">
        <f t="shared" si="4"/>
        <v>-2298.3101478756562</v>
      </c>
      <c r="D116" s="21">
        <f t="shared" si="5"/>
        <v>-81.943260950885588</v>
      </c>
      <c r="E116" s="21">
        <f t="shared" si="6"/>
        <v>-2216.3668869247704</v>
      </c>
      <c r="F116" s="21">
        <f t="shared" si="7"/>
        <v>47398.666206277259</v>
      </c>
    </row>
    <row r="117" spans="2:6" x14ac:dyDescent="0.6">
      <c r="B117" s="15">
        <v>100</v>
      </c>
      <c r="C117" s="21">
        <f t="shared" si="4"/>
        <v>-2298.3101478756562</v>
      </c>
      <c r="D117" s="21">
        <f t="shared" si="5"/>
        <v>-78.282750842245505</v>
      </c>
      <c r="E117" s="21">
        <f t="shared" si="6"/>
        <v>-2220.0273970334106</v>
      </c>
      <c r="F117" s="21">
        <f t="shared" si="7"/>
        <v>45178.63880924385</v>
      </c>
    </row>
    <row r="118" spans="2:6" x14ac:dyDescent="0.6">
      <c r="B118" s="15">
        <v>101</v>
      </c>
      <c r="C118" s="21">
        <f t="shared" si="4"/>
        <v>-2298.3101478756562</v>
      </c>
      <c r="D118" s="21">
        <f t="shared" si="5"/>
        <v>-74.616195103554489</v>
      </c>
      <c r="E118" s="21">
        <f t="shared" si="6"/>
        <v>-2223.6939527721015</v>
      </c>
      <c r="F118" s="21">
        <f t="shared" si="7"/>
        <v>42954.944856471746</v>
      </c>
    </row>
    <row r="119" spans="2:6" x14ac:dyDescent="0.6">
      <c r="B119" s="15">
        <v>102</v>
      </c>
      <c r="C119" s="21">
        <f t="shared" si="4"/>
        <v>-2298.3101478756562</v>
      </c>
      <c r="D119" s="21">
        <f t="shared" si="5"/>
        <v>-70.943583749963025</v>
      </c>
      <c r="E119" s="21">
        <f t="shared" si="6"/>
        <v>-2227.366564125693</v>
      </c>
      <c r="F119" s="21">
        <f t="shared" si="7"/>
        <v>40727.57829234605</v>
      </c>
    </row>
    <row r="120" spans="2:6" x14ac:dyDescent="0.6">
      <c r="B120" s="15">
        <v>103</v>
      </c>
      <c r="C120" s="21">
        <f t="shared" si="4"/>
        <v>-2298.3101478756562</v>
      </c>
      <c r="D120" s="21">
        <f t="shared" si="5"/>
        <v>-67.26490678013073</v>
      </c>
      <c r="E120" s="21">
        <f t="shared" si="6"/>
        <v>-2231.0452410955254</v>
      </c>
      <c r="F120" s="21">
        <f t="shared" si="7"/>
        <v>38496.533051250524</v>
      </c>
    </row>
    <row r="121" spans="2:6" x14ac:dyDescent="0.6">
      <c r="B121" s="15">
        <v>104</v>
      </c>
      <c r="C121" s="21">
        <f t="shared" si="4"/>
        <v>-2298.3101478756562</v>
      </c>
      <c r="D121" s="21">
        <f t="shared" si="5"/>
        <v>-63.580154176199265</v>
      </c>
      <c r="E121" s="21">
        <f t="shared" si="6"/>
        <v>-2234.7299936994568</v>
      </c>
      <c r="F121" s="21">
        <f t="shared" si="7"/>
        <v>36261.803057551064</v>
      </c>
    </row>
    <row r="122" spans="2:6" x14ac:dyDescent="0.6">
      <c r="B122" s="15">
        <v>105</v>
      </c>
      <c r="C122" s="21">
        <f t="shared" si="4"/>
        <v>-2298.3101478756562</v>
      </c>
      <c r="D122" s="21">
        <f t="shared" si="5"/>
        <v>-59.889315903764953</v>
      </c>
      <c r="E122" s="21">
        <f t="shared" si="6"/>
        <v>-2238.4208319718914</v>
      </c>
      <c r="F122" s="21">
        <f t="shared" si="7"/>
        <v>34023.382225579175</v>
      </c>
    </row>
    <row r="123" spans="2:6" x14ac:dyDescent="0.6">
      <c r="B123" s="15">
        <v>106</v>
      </c>
      <c r="C123" s="21">
        <f t="shared" si="4"/>
        <v>-2298.3101478756562</v>
      </c>
      <c r="D123" s="21">
        <f t="shared" si="5"/>
        <v>-56.192381911851456</v>
      </c>
      <c r="E123" s="21">
        <f t="shared" si="6"/>
        <v>-2242.1177659638047</v>
      </c>
      <c r="F123" s="21">
        <f t="shared" si="7"/>
        <v>31781.26445961537</v>
      </c>
    </row>
    <row r="124" spans="2:6" x14ac:dyDescent="0.6">
      <c r="B124" s="15">
        <v>107</v>
      </c>
      <c r="C124" s="21">
        <f t="shared" si="4"/>
        <v>-2298.3101478756562</v>
      </c>
      <c r="D124" s="21">
        <f t="shared" si="5"/>
        <v>-52.489342132882491</v>
      </c>
      <c r="E124" s="21">
        <f t="shared" si="6"/>
        <v>-2245.8208057427737</v>
      </c>
      <c r="F124" s="21">
        <f t="shared" si="7"/>
        <v>29535.443653872597</v>
      </c>
    </row>
    <row r="125" spans="2:6" x14ac:dyDescent="0.6">
      <c r="B125" s="15">
        <v>108</v>
      </c>
      <c r="C125" s="21">
        <f t="shared" si="4"/>
        <v>-2298.3101478756562</v>
      </c>
      <c r="D125" s="21">
        <f t="shared" si="5"/>
        <v>-48.780186482654308</v>
      </c>
      <c r="E125" s="21">
        <f t="shared" si="6"/>
        <v>-2249.5299613930019</v>
      </c>
      <c r="F125" s="21">
        <f t="shared" si="7"/>
        <v>27285.913692479597</v>
      </c>
    </row>
    <row r="126" spans="2:6" x14ac:dyDescent="0.6">
      <c r="B126" s="15">
        <v>109</v>
      </c>
      <c r="C126" s="21">
        <f t="shared" si="4"/>
        <v>-2298.3101478756557</v>
      </c>
      <c r="D126" s="21">
        <f t="shared" si="5"/>
        <v>-45.064904860308303</v>
      </c>
      <c r="E126" s="21">
        <f t="shared" si="6"/>
        <v>-2253.2452430153476</v>
      </c>
      <c r="F126" s="21">
        <f t="shared" si="7"/>
        <v>25032.66844946425</v>
      </c>
    </row>
    <row r="127" spans="2:6" x14ac:dyDescent="0.6">
      <c r="B127" s="15">
        <v>110</v>
      </c>
      <c r="C127" s="21">
        <f t="shared" si="4"/>
        <v>-2298.3101478756562</v>
      </c>
      <c r="D127" s="21">
        <f t="shared" si="5"/>
        <v>-41.343487148303467</v>
      </c>
      <c r="E127" s="21">
        <f t="shared" si="6"/>
        <v>-2256.9666607273525</v>
      </c>
      <c r="F127" s="21">
        <f t="shared" si="7"/>
        <v>22775.701788736897</v>
      </c>
    </row>
    <row r="128" spans="2:6" x14ac:dyDescent="0.6">
      <c r="B128" s="15">
        <v>111</v>
      </c>
      <c r="C128" s="21">
        <f t="shared" si="4"/>
        <v>-2298.3101478756557</v>
      </c>
      <c r="D128" s="21">
        <f t="shared" si="5"/>
        <v>-37.61592321238885</v>
      </c>
      <c r="E128" s="21">
        <f t="shared" si="6"/>
        <v>-2260.6942246632671</v>
      </c>
      <c r="F128" s="21">
        <f t="shared" si="7"/>
        <v>20515.007564073629</v>
      </c>
    </row>
    <row r="129" spans="2:6" x14ac:dyDescent="0.6">
      <c r="B129" s="15">
        <v>112</v>
      </c>
      <c r="C129" s="21">
        <f t="shared" si="4"/>
        <v>-2298.3101478756557</v>
      </c>
      <c r="D129" s="21">
        <f t="shared" si="5"/>
        <v>-33.882202901575958</v>
      </c>
      <c r="E129" s="21">
        <f t="shared" si="6"/>
        <v>-2264.4279449740798</v>
      </c>
      <c r="F129" s="21">
        <f t="shared" si="7"/>
        <v>18250.57961909955</v>
      </c>
    </row>
    <row r="130" spans="2:6" x14ac:dyDescent="0.6">
      <c r="B130" s="15">
        <v>113</v>
      </c>
      <c r="C130" s="21">
        <f t="shared" si="4"/>
        <v>-2298.3101478756562</v>
      </c>
      <c r="D130" s="21">
        <f t="shared" si="5"/>
        <v>-30.14231604811113</v>
      </c>
      <c r="E130" s="21">
        <f t="shared" si="6"/>
        <v>-2268.1678318275449</v>
      </c>
      <c r="F130" s="21">
        <f t="shared" si="7"/>
        <v>15982.411787272005</v>
      </c>
    </row>
    <row r="131" spans="2:6" x14ac:dyDescent="0.6">
      <c r="B131" s="15">
        <v>114</v>
      </c>
      <c r="C131" s="21">
        <f t="shared" si="4"/>
        <v>-2298.3101478756562</v>
      </c>
      <c r="D131" s="21">
        <f t="shared" si="5"/>
        <v>-26.396252467447823</v>
      </c>
      <c r="E131" s="21">
        <f t="shared" si="6"/>
        <v>-2271.9138954082082</v>
      </c>
      <c r="F131" s="21">
        <f t="shared" si="7"/>
        <v>13710.497891863797</v>
      </c>
    </row>
    <row r="132" spans="2:6" x14ac:dyDescent="0.6">
      <c r="B132" s="15">
        <v>115</v>
      </c>
      <c r="C132" s="21">
        <f t="shared" si="4"/>
        <v>-2298.3101478756557</v>
      </c>
      <c r="D132" s="21">
        <f t="shared" si="5"/>
        <v>-22.644001958218883</v>
      </c>
      <c r="E132" s="21">
        <f t="shared" si="6"/>
        <v>-2275.666145917437</v>
      </c>
      <c r="F132" s="21">
        <f t="shared" si="7"/>
        <v>11434.83174594636</v>
      </c>
    </row>
    <row r="133" spans="2:6" x14ac:dyDescent="0.6">
      <c r="B133" s="15">
        <v>116</v>
      </c>
      <c r="C133" s="21">
        <f t="shared" si="4"/>
        <v>-2298.3101478756562</v>
      </c>
      <c r="D133" s="21">
        <f t="shared" si="5"/>
        <v>-18.885554302208782</v>
      </c>
      <c r="E133" s="21">
        <f t="shared" si="6"/>
        <v>-2279.4245935734475</v>
      </c>
      <c r="F133" s="21">
        <f t="shared" si="7"/>
        <v>9155.4071523729126</v>
      </c>
    </row>
    <row r="134" spans="2:6" x14ac:dyDescent="0.6">
      <c r="B134" s="15">
        <v>117</v>
      </c>
      <c r="C134" s="21">
        <f t="shared" si="4"/>
        <v>-2298.3101478756562</v>
      </c>
      <c r="D134" s="21">
        <f t="shared" si="5"/>
        <v>-15.120899264325775</v>
      </c>
      <c r="E134" s="21">
        <f t="shared" si="6"/>
        <v>-2283.1892486113302</v>
      </c>
      <c r="F134" s="21">
        <f t="shared" si="7"/>
        <v>6872.2179037615824</v>
      </c>
    </row>
    <row r="135" spans="2:6" x14ac:dyDescent="0.6">
      <c r="B135" s="15">
        <v>118</v>
      </c>
      <c r="C135" s="21">
        <f t="shared" si="4"/>
        <v>-2298.3101478756562</v>
      </c>
      <c r="D135" s="21">
        <f t="shared" si="5"/>
        <v>-11.350026592574016</v>
      </c>
      <c r="E135" s="21">
        <f t="shared" si="6"/>
        <v>-2286.9601212830821</v>
      </c>
      <c r="F135" s="21">
        <f t="shared" si="7"/>
        <v>4585.2577824785003</v>
      </c>
    </row>
    <row r="136" spans="2:6" x14ac:dyDescent="0.6">
      <c r="B136" s="15">
        <v>119</v>
      </c>
      <c r="C136" s="21">
        <f t="shared" si="4"/>
        <v>-2298.3101478756557</v>
      </c>
      <c r="D136" s="21">
        <f t="shared" si="5"/>
        <v>-7.5729260180256697</v>
      </c>
      <c r="E136" s="21">
        <f t="shared" si="6"/>
        <v>-2290.7372218576302</v>
      </c>
      <c r="F136" s="21">
        <f t="shared" si="7"/>
        <v>2294.5205606208701</v>
      </c>
    </row>
    <row r="137" spans="2:6" x14ac:dyDescent="0.6">
      <c r="B137" s="15">
        <v>120</v>
      </c>
      <c r="C137" s="21">
        <f t="shared" si="4"/>
        <v>-2298.3101478756562</v>
      </c>
      <c r="D137" s="21">
        <f t="shared" si="5"/>
        <v>-3.7895872547929272</v>
      </c>
      <c r="E137" s="21">
        <f t="shared" si="6"/>
        <v>-2294.5205606208633</v>
      </c>
      <c r="F137" s="21">
        <f t="shared" si="7"/>
        <v>6.8212102632969618E-12</v>
      </c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26064-5B5F-4D90-9101-E8D133620033}">
  <dimension ref="A1:F9"/>
  <sheetViews>
    <sheetView workbookViewId="0">
      <selection activeCell="A3" sqref="A3:XFD4"/>
    </sheetView>
  </sheetViews>
  <sheetFormatPr defaultRowHeight="16.5" x14ac:dyDescent="0.6"/>
  <cols>
    <col min="2" max="2" width="11.73046875" bestFit="1" customWidth="1"/>
    <col min="3" max="3" width="13.73046875" bestFit="1" customWidth="1"/>
    <col min="4" max="4" width="22.1328125" customWidth="1"/>
    <col min="5" max="5" width="11.59765625" bestFit="1" customWidth="1"/>
    <col min="6" max="6" width="19.46484375" customWidth="1"/>
  </cols>
  <sheetData>
    <row r="1" spans="1:6" x14ac:dyDescent="0.6">
      <c r="A1">
        <v>9</v>
      </c>
      <c r="B1">
        <v>16384</v>
      </c>
    </row>
    <row r="2" spans="1:6" x14ac:dyDescent="0.6">
      <c r="B2" s="1"/>
    </row>
    <row r="3" spans="1:6" x14ac:dyDescent="0.6">
      <c r="B3" s="1"/>
      <c r="D3" s="1"/>
      <c r="E3" s="1"/>
      <c r="F3" s="1"/>
    </row>
    <row r="5" spans="1:6" x14ac:dyDescent="0.6">
      <c r="D5" s="2"/>
    </row>
    <row r="6" spans="1:6" x14ac:dyDescent="0.6">
      <c r="D6" s="2"/>
    </row>
    <row r="7" spans="1:6" x14ac:dyDescent="0.6">
      <c r="D7" s="2"/>
    </row>
    <row r="8" spans="1:6" x14ac:dyDescent="0.6">
      <c r="D8" s="2"/>
    </row>
    <row r="9" spans="1:6" x14ac:dyDescent="0.6">
      <c r="D9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389BC-A606-49B1-81E0-5BA35EBA1B42}">
  <dimension ref="A1:F9"/>
  <sheetViews>
    <sheetView workbookViewId="0">
      <selection activeCell="A3" sqref="A3:XFD4"/>
    </sheetView>
  </sheetViews>
  <sheetFormatPr defaultRowHeight="16.5" x14ac:dyDescent="0.6"/>
  <cols>
    <col min="2" max="2" width="11.73046875" bestFit="1" customWidth="1"/>
    <col min="3" max="3" width="13.73046875" bestFit="1" customWidth="1"/>
    <col min="4" max="4" width="22.1328125" customWidth="1"/>
    <col min="5" max="5" width="11.59765625" bestFit="1" customWidth="1"/>
    <col min="6" max="6" width="19.46484375" customWidth="1"/>
  </cols>
  <sheetData>
    <row r="1" spans="1:6" x14ac:dyDescent="0.6">
      <c r="A1">
        <v>9</v>
      </c>
      <c r="B1">
        <v>16384</v>
      </c>
    </row>
    <row r="2" spans="1:6" x14ac:dyDescent="0.6">
      <c r="B2" s="1"/>
    </row>
    <row r="3" spans="1:6" x14ac:dyDescent="0.6">
      <c r="B3" s="1"/>
      <c r="D3" s="1"/>
      <c r="E3" s="1"/>
      <c r="F3" s="1"/>
    </row>
    <row r="5" spans="1:6" x14ac:dyDescent="0.6">
      <c r="D5" s="2"/>
    </row>
    <row r="6" spans="1:6" x14ac:dyDescent="0.6">
      <c r="D6" s="2"/>
    </row>
    <row r="7" spans="1:6" x14ac:dyDescent="0.6">
      <c r="D7" s="2"/>
    </row>
    <row r="8" spans="1:6" x14ac:dyDescent="0.6">
      <c r="D8" s="2"/>
    </row>
    <row r="9" spans="1:6" x14ac:dyDescent="0.6">
      <c r="D9" s="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24f4411-dff2-4e98-ad76-774bb5164a05">
      <Terms xmlns="http://schemas.microsoft.com/office/infopath/2007/PartnerControls"/>
    </lcf76f155ced4ddcb4097134ff3c332f>
    <TaxCatchAll xmlns="2d830816-81a8-4c8c-b998-8e201d0be92e" xsi:nil="true"/>
    <Tags xmlns="324f4411-dff2-4e98-ad76-774bb5164a05">
      <Value>Other</Value>
    </Tags>
    <upslide xmlns="324f4411-dff2-4e98-ad76-774bb5164a0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0B2BA1049E0547B0324D707F2E0383" ma:contentTypeVersion="20" ma:contentTypeDescription="Create a new document." ma:contentTypeScope="" ma:versionID="4cfafc4a602f187fc51489560dda79b7">
  <xsd:schema xmlns:xsd="http://www.w3.org/2001/XMLSchema" xmlns:xs="http://www.w3.org/2001/XMLSchema" xmlns:p="http://schemas.microsoft.com/office/2006/metadata/properties" xmlns:ns2="324f4411-dff2-4e98-ad76-774bb5164a05" xmlns:ns3="2d830816-81a8-4c8c-b998-8e201d0be92e" targetNamespace="http://schemas.microsoft.com/office/2006/metadata/properties" ma:root="true" ma:fieldsID="db679ecf195ff948d0635a8822b9fed3" ns2:_="" ns3:_="">
    <xsd:import namespace="324f4411-dff2-4e98-ad76-774bb5164a05"/>
    <xsd:import namespace="2d830816-81a8-4c8c-b998-8e201d0be9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Tag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upsli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4f4411-dff2-4e98-ad76-774bb5164a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Tags" ma:index="21" nillable="true" ma:displayName="Tags" ma:default="Other" ma:internalName="Tags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Other"/>
                        <xsd:enumeration value="Finalize"/>
                        <xsd:enumeration value="Cross-Reference"/>
                        <xsd:enumeration value="Excel Link"/>
                        <xsd:enumeration value="PowerBI Link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fa8fefb-ed0e-4221-9c26-4a6e70b36b6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upslide" ma:index="26" nillable="true" ma:displayName="upslide" ma:internalName="upslide">
      <xsd:simpleType>
        <xsd:restriction base="dms:Note">
          <xsd:maxLength value="255"/>
        </xsd:restriction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830816-81a8-4c8c-b998-8e201d0be92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128d57ff-b39a-4b6c-a9a6-b3207e0e37d9}" ma:internalName="TaxCatchAll" ma:showField="CatchAllData" ma:web="2d830816-81a8-4c8c-b998-8e201d0be9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5A2D3B-E42B-49BE-89A2-2924A8D8907C}">
  <ds:schemaRefs>
    <ds:schemaRef ds:uri="http://schemas.microsoft.com/office/2006/documentManagement/types"/>
    <ds:schemaRef ds:uri="2d830816-81a8-4c8c-b998-8e201d0be92e"/>
    <ds:schemaRef ds:uri="http://purl.org/dc/elements/1.1/"/>
    <ds:schemaRef ds:uri="112ad936-b622-473d-b14d-df27b6a6cff3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072B23D-DAA7-4428-B36B-A4737C9D41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023DAA-A501-467A-AB49-0E39E416EC2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FV</vt:lpstr>
      <vt:lpstr>XNPV</vt:lpstr>
      <vt:lpstr>XIRR</vt:lpstr>
      <vt:lpstr>MIRR</vt:lpstr>
      <vt:lpstr>EFFECT</vt:lpstr>
      <vt:lpstr>PMT</vt:lpstr>
      <vt:lpstr>UPSLIDE_UndoFormatting</vt:lpstr>
      <vt:lpstr>UPSLIDE_Undo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Edouard Ouaknine</dc:creator>
  <cp:keywords/>
  <dc:description/>
  <cp:lastModifiedBy>Edouard Ouaknine</cp:lastModifiedBy>
  <cp:revision/>
  <dcterms:created xsi:type="dcterms:W3CDTF">2020-10-30T13:25:14Z</dcterms:created>
  <dcterms:modified xsi:type="dcterms:W3CDTF">2020-11-17T13:51:47Z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0x0101003A0B2BA1049E0547B0324D707F2E0383</vt:lpwstr>
  </property>
  <property fmtid="{D5CDD505-2E9C-101B-9397-08002B2CF9AE}" pid="3" name="MediaServiceImageTags">
    <vt:lpwstr/>
  </property>
</Properties>
</file>